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1.xml" ContentType="application/vnd.openxmlformats-officedocument.spreadsheetml.comments+xml"/>
  <Override PartName="/xl/tables/table1.xml" ContentType="application/vnd.openxmlformats-officedocument.spreadsheetml.tab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c.marin\Desktop\CONAVI PSJSR\5. SALIDA GERENCIAL\2020\9 SEPTIEMBRE\"/>
    </mc:Choice>
  </mc:AlternateContent>
  <bookViews>
    <workbookView xWindow="0" yWindow="0" windowWidth="18945" windowHeight="6660" tabRatio="647" activeTab="1"/>
  </bookViews>
  <sheets>
    <sheet name="Instructivo" sheetId="9" r:id="rId1"/>
    <sheet name="Información Proyecto" sheetId="7" r:id="rId2"/>
    <sheet name="Avance financiero " sheetId="11" r:id="rId3"/>
    <sheet name="Ingresos" sheetId="16" r:id="rId4"/>
    <sheet name="Aportes" sheetId="17" r:id="rId5"/>
    <sheet name="Escala de tiempo del proyecto" sheetId="12" r:id="rId6"/>
    <sheet name="Gráfico Escala de tiempo" sheetId="14" r:id="rId7"/>
    <sheet name="Resumen OM y OS" sheetId="15" r:id="rId8"/>
  </sheets>
  <definedNames>
    <definedName name="_xlnm.Print_Area" localSheetId="2">'Avance financiero '!$A$1:$H$94</definedName>
    <definedName name="_xlnm.Print_Area" localSheetId="5">'Escala de tiempo del proyecto'!$A$1:$O$17</definedName>
    <definedName name="_xlnm.Print_Area" localSheetId="1">'Información Proyecto'!$A$1:$P$82</definedName>
    <definedName name="_xlnm.Print_Area" localSheetId="0">Instructivo!$A$1:$G$93</definedName>
    <definedName name="_xlnm.Print_Area" localSheetId="7">'Resumen OM y OS'!$A$1:$F$17</definedName>
    <definedName name="FinDeProyecto">'Escala de tiempo del proyecto'!$L$21</definedName>
    <definedName name="InicioDeProyecto">'Escala de tiempo del proyecto'!$L$19</definedName>
    <definedName name="Restablecer_área" localSheetId="5">'Escala de tiempo del proyecto'!$A$1:$N$17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7" l="1"/>
  <c r="F41" i="17" l="1"/>
  <c r="D41" i="17"/>
  <c r="F33" i="17"/>
  <c r="D33" i="17"/>
  <c r="C2" i="17" s="1"/>
  <c r="F25" i="17"/>
  <c r="D25" i="17"/>
  <c r="F18" i="17"/>
  <c r="D18" i="17"/>
  <c r="D43" i="17" s="1"/>
  <c r="D123" i="16"/>
  <c r="D118" i="16"/>
  <c r="D102" i="16"/>
  <c r="D73" i="16"/>
  <c r="D56" i="16"/>
  <c r="C2" i="16" s="1"/>
  <c r="D40" i="16"/>
  <c r="D21" i="16"/>
  <c r="E29" i="12" l="1"/>
  <c r="E30" i="12"/>
  <c r="E27" i="12" l="1"/>
  <c r="E20" i="12"/>
  <c r="E35" i="12"/>
  <c r="E34" i="12"/>
  <c r="E36" i="12"/>
  <c r="E37" i="12"/>
  <c r="E31" i="12"/>
  <c r="E32" i="12"/>
  <c r="E40" i="11"/>
  <c r="C42" i="11"/>
  <c r="E41" i="11" l="1"/>
  <c r="E42" i="11" s="1"/>
  <c r="D40" i="11"/>
  <c r="D41" i="11" s="1"/>
  <c r="D42" i="11" s="1"/>
  <c r="C41" i="11"/>
  <c r="C40" i="11"/>
  <c r="I63" i="7" l="1"/>
  <c r="I62" i="7"/>
  <c r="E55" i="7"/>
  <c r="E26" i="12" l="1"/>
  <c r="E24" i="12"/>
  <c r="E40" i="12" l="1"/>
  <c r="E39" i="12"/>
  <c r="E38" i="12"/>
  <c r="E33" i="12"/>
  <c r="E28" i="12"/>
  <c r="E25" i="12"/>
  <c r="E23" i="12"/>
  <c r="E22" i="12"/>
  <c r="E21" i="12"/>
  <c r="I64" i="7" l="1"/>
  <c r="E30" i="7"/>
  <c r="E29" i="7"/>
  <c r="E27" i="7"/>
  <c r="E26" i="7"/>
  <c r="E65" i="7"/>
  <c r="E23" i="7"/>
  <c r="E19" i="7"/>
  <c r="E21" i="7"/>
  <c r="E17" i="7"/>
  <c r="E16" i="7"/>
  <c r="E15" i="7"/>
  <c r="E20" i="7"/>
  <c r="E68" i="7" l="1"/>
  <c r="G25" i="7" s="1"/>
  <c r="E59" i="7"/>
  <c r="G15" i="7" s="1"/>
</calcChain>
</file>

<file path=xl/comments1.xml><?xml version="1.0" encoding="utf-8"?>
<comments xmlns="http://schemas.openxmlformats.org/spreadsheetml/2006/main">
  <authors>
    <author>Eric Marin Granados</author>
  </authors>
  <commentList>
    <comment ref="C1" authorId="0" shapeId="0">
      <text>
        <r>
          <rPr>
            <b/>
            <sz val="9"/>
            <color indexed="81"/>
            <rFont val="Tahoma"/>
            <family val="2"/>
          </rPr>
          <t>Eric Marin Granados:</t>
        </r>
        <r>
          <rPr>
            <sz val="9"/>
            <color indexed="81"/>
            <rFont val="Tahoma"/>
            <family val="2"/>
          </rPr>
          <t xml:space="preserve">
Corresponden a la recaudación, flujos de caja y lo que se deribe de las inversiones.</t>
        </r>
      </text>
    </comment>
  </commentList>
</comments>
</file>

<file path=xl/sharedStrings.xml><?xml version="1.0" encoding="utf-8"?>
<sst xmlns="http://schemas.openxmlformats.org/spreadsheetml/2006/main" count="413" uniqueCount="268">
  <si>
    <t xml:space="preserve">Teléfono / Correo </t>
  </si>
  <si>
    <t>Orden de Inicio</t>
  </si>
  <si>
    <t>Fecha de Finalización</t>
  </si>
  <si>
    <t>Financiero Ejec.</t>
  </si>
  <si>
    <t>OM</t>
  </si>
  <si>
    <t>Plazo utilizado</t>
  </si>
  <si>
    <t>Última suspensión</t>
  </si>
  <si>
    <t>N/A</t>
  </si>
  <si>
    <t>Contratista/Supervisora</t>
  </si>
  <si>
    <t>Fuente Financiamiento</t>
  </si>
  <si>
    <t>Plazo contractual (PC)</t>
  </si>
  <si>
    <t>Eventos compens. (EC)</t>
  </si>
  <si>
    <t>Plazos OM (POM)</t>
  </si>
  <si>
    <t>Plazo total (PC+EC+POM)</t>
  </si>
  <si>
    <t>EC</t>
  </si>
  <si>
    <t>PS</t>
  </si>
  <si>
    <t>POM</t>
  </si>
  <si>
    <t>PC</t>
  </si>
  <si>
    <t>Monto de oferta (MO)</t>
  </si>
  <si>
    <t>Orden Modificación (OM)</t>
  </si>
  <si>
    <t>Reajustes (R)</t>
  </si>
  <si>
    <t>Monto total (MO+OM+R)</t>
  </si>
  <si>
    <t>MO</t>
  </si>
  <si>
    <t>R</t>
  </si>
  <si>
    <t>Plazo por suspensión (PS)</t>
  </si>
  <si>
    <t>Informe Gerencial Mensual</t>
  </si>
  <si>
    <t>El objetivo del presente instructivo es definir al Ingeniero de Proyecto el procedimiento y los datos necesarios para confeccionar este informe, así como a quién y cuándo se debe presentar.</t>
  </si>
  <si>
    <t>Basado en la Disposición PP-02-2001</t>
  </si>
  <si>
    <t>Día 15 de cada mes o el día hábil inmediato anterior a esa fecha si ésta interfiere con un fin de semana o feriado.</t>
  </si>
  <si>
    <t>Mantenimiento rutinario</t>
  </si>
  <si>
    <t>Mantenimiento periódico</t>
  </si>
  <si>
    <t>Mejoramiento</t>
  </si>
  <si>
    <t>Obra Nueva</t>
  </si>
  <si>
    <t xml:space="preserve">Gerente: </t>
  </si>
  <si>
    <t>Encargado</t>
  </si>
  <si>
    <t>Suspendido</t>
  </si>
  <si>
    <t>En Ejecución</t>
  </si>
  <si>
    <t>Finiquito</t>
  </si>
  <si>
    <t>Sin iniciar</t>
  </si>
  <si>
    <t>Cierre contractual</t>
  </si>
  <si>
    <t>Ingeniero (a) de Proyecto:</t>
  </si>
  <si>
    <t xml:space="preserve"> (9) COSTO</t>
  </si>
  <si>
    <t>(8) PLAZO</t>
  </si>
  <si>
    <t>Monto de oferta (MO): Monto total del contrato</t>
  </si>
  <si>
    <t>Orden Modificación (OM): Monto asignado en las órdenes de modificación del proyecto. En caso de que no hayan, se colocará la cifra cero.</t>
  </si>
  <si>
    <t>Reajustes (R) : Monto asignado a los reajustes del proyecto. En caso de que no hayan, se colocará la cifra cero.</t>
  </si>
  <si>
    <t>Monto total (MO+OM+R): Este monto corresponde a la suma del monto ofertado, el monto correspondiente a órdenes de modificación y reajustes.</t>
  </si>
  <si>
    <t>Financiero Ejec.: Este monto corresponde a las facturas efectivamente canceladas al contratista.</t>
  </si>
  <si>
    <t>Pendiente de pago: Este monto corresponde a estimaciones aprobadas pero que aún no han sido canceladas.</t>
  </si>
  <si>
    <t>Pendiente de pago (PP)</t>
  </si>
  <si>
    <t>% Avance</t>
  </si>
  <si>
    <t>% Ejec.</t>
  </si>
  <si>
    <t>* Emitir síntesis sobre el avance físico, financiero y calidad de la obra, así como un breve avance de las acciones que espera realizar el siguiente mes para mantener o mejorar el desempeño del proyecto.</t>
  </si>
  <si>
    <t>Base de datos (Completar casillas color naranja, los espacios verdes se calculan automáticamente):</t>
  </si>
  <si>
    <t>% de Avance</t>
  </si>
  <si>
    <t>% de ejecución</t>
  </si>
  <si>
    <t>(5) Unidad encargada</t>
  </si>
  <si>
    <t>(7) PLAZO</t>
  </si>
  <si>
    <t xml:space="preserve"> (8) COSTO</t>
  </si>
  <si>
    <t>(9) Consideraciones relevantes</t>
  </si>
  <si>
    <t>(10) Elaborado y aprobado por:</t>
  </si>
  <si>
    <t>1. Objetivo:</t>
  </si>
  <si>
    <t>2. Fecha límite de presentación:</t>
  </si>
  <si>
    <t>3. Requisito de envío:</t>
  </si>
  <si>
    <t>4. Descripción del documento:</t>
  </si>
  <si>
    <t xml:space="preserve">     Encargado: Nombre del ingeniero responsable del proyecto y al cual se puede contactar para responder consultas  </t>
  </si>
  <si>
    <t xml:space="preserve">    Teléfono / Correo: Número del celular institucional / correo electrónico oficial </t>
  </si>
  <si>
    <t xml:space="preserve">    Contratista/Supervisora: Indicar nombre del contratista y separarlo con un / para indicar el nombre de la empresa supervisora</t>
  </si>
  <si>
    <t xml:space="preserve">    Fuente Financiamiento: Indicar la proveniencia de los fondos</t>
  </si>
  <si>
    <t xml:space="preserve">     Orden de Inicio: Fecha en que se da la orden de inicio del proyecto</t>
  </si>
  <si>
    <t xml:space="preserve">     Eventos compens. (EC): Indicar el plazo que se reconoce por eventos compensables al contratista</t>
  </si>
  <si>
    <t xml:space="preserve">     Plazo por suspensión (PS): Indicar el plazo acumulado en que el proyecto se ha encontrado suspendido.</t>
  </si>
  <si>
    <t xml:space="preserve">     Última suspensión: En caso de que el proyecto se encuentre suspendido en el momento del informe, indicar la fecha en que se suspendió. Si el proyecto está en ejecución se indicará: N/A de no aplica.</t>
  </si>
  <si>
    <t xml:space="preserve">     Plazos OM (POM): Indicar el plazo que se reconoce por órdenes de modificación.</t>
  </si>
  <si>
    <t xml:space="preserve">     Plazo total (PC+EC+POM): Este dato corresponde a la suma del plazo contractual, los eventos compensables y el plazo por órdenes de modificación.</t>
  </si>
  <si>
    <t xml:space="preserve">    Fecha de Finalización: Indicar la fecha autorizada de finalización, basada en el plazo contractual, los eventos compensables y plazo por órdenes de modificación. En caso de que el proyecto esté suspendido se indicará: INDEFINIDA</t>
  </si>
  <si>
    <r>
      <rPr>
        <b/>
        <sz val="11"/>
        <color theme="1"/>
        <rFont val="Arial"/>
        <family val="2"/>
      </rPr>
      <t>(2)</t>
    </r>
    <r>
      <rPr>
        <sz val="11"/>
        <color theme="1"/>
        <rFont val="Arial"/>
        <family val="2"/>
      </rPr>
      <t xml:space="preserve">  Indicar el tipo de trabajo según el siguiente glosario:</t>
    </r>
  </si>
  <si>
    <r>
      <rPr>
        <b/>
        <sz val="11"/>
        <color theme="1"/>
        <rFont val="Arial"/>
        <family val="2"/>
      </rPr>
      <t xml:space="preserve">(4) </t>
    </r>
    <r>
      <rPr>
        <sz val="11"/>
        <color theme="1"/>
        <rFont val="Arial"/>
        <family val="2"/>
      </rPr>
      <t>Estado del proyecto: Indicar el estado del proyecto según el siguiente glosario:</t>
    </r>
  </si>
  <si>
    <r>
      <rPr>
        <b/>
        <sz val="11"/>
        <color theme="1"/>
        <rFont val="Arial"/>
        <family val="2"/>
      </rPr>
      <t xml:space="preserve">(6) </t>
    </r>
    <r>
      <rPr>
        <sz val="11"/>
        <color theme="1"/>
        <rFont val="Arial"/>
        <family val="2"/>
      </rPr>
      <t xml:space="preserve">Descripción: Incluir una descripción básica del proyecto, señalando: provincia, cantón, distrito, longitud en kilómetros, breve descripción del trabajo a realizar, sección de control y su localización dentro de ella.  </t>
    </r>
  </si>
  <si>
    <r>
      <rPr>
        <b/>
        <sz val="11"/>
        <color theme="1"/>
        <rFont val="Arial"/>
        <family val="2"/>
      </rPr>
      <t>(7)</t>
    </r>
    <r>
      <rPr>
        <sz val="11"/>
        <color theme="1"/>
        <rFont val="Arial"/>
        <family val="2"/>
      </rPr>
      <t xml:space="preserve"> </t>
    </r>
    <r>
      <rPr>
        <u/>
        <sz val="11"/>
        <color theme="1"/>
        <rFont val="Arial"/>
        <family val="2"/>
      </rPr>
      <t>Datos del plazo</t>
    </r>
  </si>
  <si>
    <r>
      <rPr>
        <b/>
        <sz val="11"/>
        <color theme="1"/>
        <rFont val="Arial"/>
        <family val="2"/>
      </rPr>
      <t>(8)</t>
    </r>
    <r>
      <rPr>
        <u/>
        <sz val="11"/>
        <color theme="1"/>
        <rFont val="Arial"/>
        <family val="2"/>
      </rPr>
      <t xml:space="preserve"> Costos: </t>
    </r>
    <r>
      <rPr>
        <sz val="11"/>
        <color theme="1"/>
        <rFont val="Arial"/>
        <family val="2"/>
      </rPr>
      <t>se debe completar con la moneda con que se contrató. El gráfico se debe presentar con los montos en millones, con el fin de que el visualmente sea más fácil su lectura.</t>
    </r>
  </si>
  <si>
    <r>
      <rPr>
        <b/>
        <sz val="11"/>
        <color theme="1"/>
        <rFont val="Arial"/>
        <family val="2"/>
      </rPr>
      <t>(9)</t>
    </r>
    <r>
      <rPr>
        <sz val="11"/>
        <color theme="1"/>
        <rFont val="Arial"/>
        <family val="2"/>
      </rPr>
      <t xml:space="preserve"> Consideraciones relevantes: el Ingeniero de Proyecto debe señalar aspectos como:</t>
    </r>
  </si>
  <si>
    <r>
      <rPr>
        <b/>
        <sz val="11"/>
        <color theme="1"/>
        <rFont val="Arial"/>
        <family val="2"/>
      </rPr>
      <t>(10)</t>
    </r>
    <r>
      <rPr>
        <sz val="11"/>
        <color theme="1"/>
        <rFont val="Arial"/>
        <family val="2"/>
      </rPr>
      <t xml:space="preserve"> Debe estar firmado digitalmente por el Ingeniero de Proyecto y el Gerente.</t>
    </r>
  </si>
  <si>
    <t>5. Gráficos de avance financiero:</t>
  </si>
  <si>
    <t>Tabla: Avance Financiero</t>
  </si>
  <si>
    <t>Tabla: Flujo de desembolsos</t>
  </si>
  <si>
    <t>En las tablas: Avance Financiero y Flujo de desembolsos se pueden agregar filas conforme sea necesario. Estas son las bases para la construcción de los gráficos. La Tabla de Avance Financiero es el acumulado de los flujos de desembolsos.</t>
  </si>
  <si>
    <t>ESCALA DE TIEMPO</t>
  </si>
  <si>
    <t>FECHA</t>
  </si>
  <si>
    <t>HITO</t>
  </si>
  <si>
    <t>CARGO</t>
  </si>
  <si>
    <t>LÍNEA BASE</t>
  </si>
  <si>
    <t>6. Escala de tiempo del proyecto</t>
  </si>
  <si>
    <t>Tabla: DETALLES DEL PROYECTO</t>
  </si>
  <si>
    <t xml:space="preserve">En la Tabla: Detalles del Proyecto se deben incluir los hitos relevantes del proyecto. En la columna de fecha se debe indicar el día/mes/año y en Hito el evento. La columna llamada Cargo permite mover las etiquetas de los eventos para que no queden sobrepuestas. </t>
  </si>
  <si>
    <t>Se debe indicar un hito con la etiqueta "Día de Hoy".</t>
  </si>
  <si>
    <r>
      <rPr>
        <b/>
        <sz val="11"/>
        <color theme="1"/>
        <rFont val="Arial"/>
        <family val="2"/>
      </rPr>
      <t>(11)</t>
    </r>
    <r>
      <rPr>
        <sz val="11"/>
        <color theme="1"/>
        <rFont val="Arial"/>
        <family val="2"/>
      </rPr>
      <t xml:space="preserve"> Mes de reporte.</t>
    </r>
  </si>
  <si>
    <r>
      <rPr>
        <b/>
        <sz val="11"/>
        <color theme="1"/>
        <rFont val="Arial"/>
        <family val="2"/>
      </rPr>
      <t>(12)</t>
    </r>
    <r>
      <rPr>
        <sz val="11"/>
        <color theme="1"/>
        <rFont val="Arial"/>
        <family val="2"/>
      </rPr>
      <t xml:space="preserve"> Línea base: se debe indicar el monto programado  según los términos contractuales y de oferta. Estos datos no se deben variar, por cuanto es la línea base.</t>
    </r>
  </si>
  <si>
    <r>
      <rPr>
        <b/>
        <sz val="11"/>
        <color theme="1"/>
        <rFont val="Arial"/>
        <family val="2"/>
      </rPr>
      <t>(13)</t>
    </r>
    <r>
      <rPr>
        <sz val="11"/>
        <color theme="1"/>
        <rFont val="Arial"/>
        <family val="2"/>
      </rPr>
      <t xml:space="preserve"> Autorizado: corresponde al monto que resulta de la suma del monto original del contrato afectado por los cambios aprobados en monto por Órdenes de Modificación y Eventos compensables. </t>
    </r>
  </si>
  <si>
    <r>
      <rPr>
        <b/>
        <sz val="11"/>
        <color theme="1"/>
        <rFont val="Arial"/>
        <family val="2"/>
      </rPr>
      <t>(14)</t>
    </r>
    <r>
      <rPr>
        <sz val="11"/>
        <color theme="1"/>
        <rFont val="Arial"/>
        <family val="2"/>
      </rPr>
      <t xml:space="preserve"> Financiero Ejecutado: corresponde al monto que ha sido pagado al contratista. En caso de que una factura aún no haya sido cancelada, esta se ubicará en la columna de Físico Ejecutado.</t>
    </r>
  </si>
  <si>
    <r>
      <rPr>
        <b/>
        <sz val="11"/>
        <color theme="1"/>
        <rFont val="Arial"/>
        <family val="2"/>
      </rPr>
      <t>(15)</t>
    </r>
    <r>
      <rPr>
        <sz val="11"/>
        <color theme="1"/>
        <rFont val="Arial"/>
        <family val="2"/>
      </rPr>
      <t xml:space="preserve"> Físico Ejecutado: corresponde al monto que ha sido cancelado al contratista y el que está pendiente de cancelar por parte de la Administración, pero que corresponde a labores ejecutadas.</t>
    </r>
  </si>
  <si>
    <t>Como datos mínimos se deben indicar órdenes de servicio y modificación, firma de contratos, fecha de finalización, suspensiones. Esto se debe situar en el eje positivo (en la columna Cargo).</t>
  </si>
  <si>
    <t>También se debe incluir la ruta crítica en el eje negativo (en la columna Cargo).</t>
  </si>
  <si>
    <t>Rehabilitación</t>
  </si>
  <si>
    <t>Reconstrucción</t>
  </si>
  <si>
    <r>
      <rPr>
        <b/>
        <sz val="11"/>
        <color theme="1"/>
        <rFont val="Arial"/>
        <family val="2"/>
      </rPr>
      <t>(3)</t>
    </r>
    <r>
      <rPr>
        <sz val="11"/>
        <color theme="1"/>
        <rFont val="Arial"/>
        <family val="2"/>
      </rPr>
      <t xml:space="preserve"> Nombre del proyecto (según consta en el contrato de obra) y número de licitación</t>
    </r>
  </si>
  <si>
    <r>
      <rPr>
        <b/>
        <sz val="11"/>
        <color theme="1"/>
        <rFont val="Arial"/>
        <family val="2"/>
      </rPr>
      <t>(5)</t>
    </r>
    <r>
      <rPr>
        <sz val="11"/>
        <color theme="1"/>
        <rFont val="Arial"/>
        <family val="2"/>
      </rPr>
      <t xml:space="preserve"> Unidad encargada: Indicar el nombre de la gerencia o unidad ejecutora encargada.</t>
    </r>
  </si>
  <si>
    <t xml:space="preserve">     Plazo contractual (PC): Plazo estipulado en el contrato para ejecutar el proyecto</t>
  </si>
  <si>
    <t xml:space="preserve">    Plazo utilizado: Este dato corresponde al plazo transcurrido en el proyecto.</t>
  </si>
  <si>
    <t>Los montos de deben reportar en millones, con el fin de facilitar la visualización del gráfico. El eje vertical debe visualizarse con la moneda del contrato y sin ningún decimal.</t>
  </si>
  <si>
    <t>Debe ser remitido al correo electrónico direccion.ejecutiva@conavi.go.cr, en formato PDF.</t>
  </si>
  <si>
    <t>Incluir fotografías del proyecto del antes y después de obras ejecutadas. Así como cualquier detalle adicional que considere la Ingeniería de Proyecto.</t>
  </si>
  <si>
    <r>
      <rPr>
        <b/>
        <sz val="11"/>
        <color theme="1"/>
        <rFont val="Arial"/>
        <family val="2"/>
      </rPr>
      <t xml:space="preserve">(1) </t>
    </r>
    <r>
      <rPr>
        <sz val="11"/>
        <color theme="1"/>
        <rFont val="Arial"/>
        <family val="2"/>
      </rPr>
      <t>En el encabezado de la primera página,  se incluye la fecha de realización del informe y el periodo (mes y año, trimestre o semestre) que se está reportando en éste.</t>
    </r>
  </si>
  <si>
    <t>Control de Órdenes de Modificación y Órdenes de Servicio</t>
  </si>
  <si>
    <t>8. Registro fotográfico</t>
  </si>
  <si>
    <t>7. Resumen de Órdenes de Modificación y Órdenes de Servicio</t>
  </si>
  <si>
    <t>Incremento</t>
  </si>
  <si>
    <t>Razón</t>
  </si>
  <si>
    <t>(16)Tipo de orden,  número y fecha</t>
  </si>
  <si>
    <t>(17) Modificación en Tiempo</t>
  </si>
  <si>
    <t>(18) Modificación en Costo</t>
  </si>
  <si>
    <t>(19) Estado Actual</t>
  </si>
  <si>
    <r>
      <rPr>
        <b/>
        <sz val="11"/>
        <color theme="1"/>
        <rFont val="Arial"/>
        <family val="2"/>
      </rPr>
      <t>(16)</t>
    </r>
    <r>
      <rPr>
        <sz val="11"/>
        <color theme="1"/>
        <rFont val="Arial"/>
        <family val="2"/>
      </rPr>
      <t xml:space="preserve"> Tipo de orden, número y fecha: completar este espacio indicando si es una orden de modificación o una orden de servicio, así como el número de esta. También, se debe ingresar la fecha de aprobación de la misma. En caso de que aún esté en proceso de aprobación, se debe señala "En proceso"</t>
    </r>
  </si>
  <si>
    <r>
      <rPr>
        <b/>
        <sz val="11"/>
        <color theme="1"/>
        <rFont val="Arial"/>
        <family val="2"/>
      </rPr>
      <t>(17)</t>
    </r>
    <r>
      <rPr>
        <sz val="11"/>
        <color theme="1"/>
        <rFont val="Arial"/>
        <family val="2"/>
      </rPr>
      <t xml:space="preserve"> Modificación en tiempo: incluir el monto de incremento o disminución del plazo, así como las razones.</t>
    </r>
  </si>
  <si>
    <r>
      <rPr>
        <b/>
        <sz val="11"/>
        <color theme="1"/>
        <rFont val="Arial"/>
        <family val="2"/>
      </rPr>
      <t>(18)</t>
    </r>
    <r>
      <rPr>
        <sz val="11"/>
        <color theme="1"/>
        <rFont val="Arial"/>
        <family val="2"/>
      </rPr>
      <t xml:space="preserve"> Modificación en costo: incluir el monto de incremento o disminución del costo, así como las razones.</t>
    </r>
  </si>
  <si>
    <r>
      <rPr>
        <b/>
        <sz val="11"/>
        <color theme="1"/>
        <rFont val="Arial"/>
        <family val="2"/>
      </rPr>
      <t>(19)</t>
    </r>
    <r>
      <rPr>
        <sz val="11"/>
        <color theme="1"/>
        <rFont val="Arial"/>
        <family val="2"/>
      </rPr>
      <t xml:space="preserve"> Estado actual: Indicar si está "En proceso", "Aprobada". En el caso de que se encuentr en proceso, se debe explicar.</t>
    </r>
  </si>
  <si>
    <t>Unidad Ejecutora San José - San Ramón</t>
  </si>
  <si>
    <t>Pablo Camacho Salazar</t>
  </si>
  <si>
    <t>8704-8831; pablo.camacho@conavi.go.cr</t>
  </si>
  <si>
    <t>Fideicomiso de Obra Pública</t>
  </si>
  <si>
    <r>
      <rPr>
        <b/>
        <sz val="9"/>
        <color rgb="FFFFFF00"/>
        <rFont val="Arial"/>
        <family val="2"/>
      </rPr>
      <t>(3)</t>
    </r>
    <r>
      <rPr>
        <b/>
        <sz val="11"/>
        <color rgb="FFFFFF00"/>
        <rFont val="Arial"/>
        <family val="2"/>
      </rPr>
      <t xml:space="preserve">Proyecto: </t>
    </r>
    <r>
      <rPr>
        <b/>
        <sz val="11"/>
        <color theme="0"/>
        <rFont val="Arial"/>
        <family val="2"/>
      </rPr>
      <t>“Ley 9292 
Desarrollo de Obra Pública Corredor Vial San José - San Ramón y sus radiales, mediante fideicomiso”.</t>
    </r>
  </si>
  <si>
    <t>días</t>
  </si>
  <si>
    <t>(3) Proyecto: Ley 9292 Desarrollo de Obra Pública Corredor Vial San José - San Ramón y sus radiales, mediante fideicomiso</t>
  </si>
  <si>
    <t>Año</t>
  </si>
  <si>
    <t>Gastos Operativos</t>
  </si>
  <si>
    <t>Gastos Administrativos</t>
  </si>
  <si>
    <t>Inversión OBIS</t>
  </si>
  <si>
    <t>Creación de la Ley 9292</t>
  </si>
  <si>
    <t>Fiduciario: Banco de Costa Rica/Unidad Administradora(BCR)</t>
  </si>
  <si>
    <r>
      <rPr>
        <b/>
        <sz val="10"/>
        <rFont val="Arial"/>
        <family val="2"/>
      </rPr>
      <t xml:space="preserve">(6) Descripción: </t>
    </r>
    <r>
      <rPr>
        <sz val="10"/>
        <rFont val="Arial"/>
        <family val="2"/>
      </rPr>
      <t xml:space="preserve">El objeto del presente fideicomiso consiste en planificar, diseñar, financiar, construir, operar y dar mantenimiento del Corredor Vial San José-San Ramón y sus Radiales, los tramos en que se trabajarán son: Tramo 1: Autopista General Cañas. Desde la Sabana hasta el Intercambio de Circunvalación a la altura del monumento del agua. Tramo 2: Autopista General Cañas. Inicia en el intercambio de Circunvalación a la altura del monumento del agua y finaliza en el Aeropuerto Juan Santamaría a la altura de la actual intersección con la Ruta 111. Tramo 3.1: Carretera Bernardo Soto, entre el Aeropuerto Juan Santamaría (actual intersección con Ruta 111 en estación) y el puente El Coyol y Tramo 3.2: Carretera Bernardo Soto, inicia en el puente o paso superior al Coyol y finaliza en San Ramón.
El proyecto involucra los siguientes cantones: San José: San José- Central, Heredia: Heredia, Belén, Flores. Alajuela: Alajuela-Central, Grecia, Valverde Vega, Naranjo, Palmares, San Ramón. Y los siguientes distritos: San José: Merced, Hospital, Mata Redonda, Pavas, Uruca. Alajuela: Alajuela, San José, San Antonio, Guácima, San Rafael, Río Segundo, Desamparados, Tambor, Garita. Grecia: Grecia, San José, San Roque, Tácares, Puente Piedra. Naranjo: Palmitos, Rosario, San Miguel, Naranjo. Palmares: Palmares, Buenos Aires, Granja.  San Ramón: San Ramón, Santiago, San Rafael, San Isidro. Valverde Vega: Sarchí Norte, Sarchí Sur. Heredia: Ulloa, San Rafael, San Francisco, San Antonio, Rivera, Asunción, Llorente. Para un total de 56 kilómetros de construcción.   </t>
    </r>
  </si>
  <si>
    <t xml:space="preserve">La orden de modificación en mención no modifica el monto ni el plazo del contrato. </t>
  </si>
  <si>
    <t>Únicamente determina la metodología a seguir para el diseño y la estructuración financiera por fases y sub-fases, e incorpora los plazos de entrega de los informes de Diseño y Estructuración Financiera de las sub fases 1A Y 1B.</t>
  </si>
  <si>
    <t>Aprobada, mediante oficio UESR-01-2018-0114 del 12 de abril del 2018</t>
  </si>
  <si>
    <t>Orden de Modificación No 1, 10 de abril 2018.</t>
  </si>
  <si>
    <t>Orden de servicio No 3, 30 de mayo 2017</t>
  </si>
  <si>
    <t>Orden de servicio No 1, 07 de febrero 2017</t>
  </si>
  <si>
    <t>Orden de servicio No 2, 15 de febrero 2017</t>
  </si>
  <si>
    <t>Orden de servicio No 4, 12 diciembre 2017</t>
  </si>
  <si>
    <t>Orden de servicio No 5, 01 de agosto 2018</t>
  </si>
  <si>
    <t>Mediante oficio 13-17-0382 (41), se le brinda la orden de inicio al Banco de Costa Rica en su calidad de Fiduciario (administrador / ejecutor) del mandato que le dan los fideicomitentes.</t>
  </si>
  <si>
    <t>Se brinda orden de reinicio del fideicomiso oficio DIE-13-17-1639 (41), mediante acuerdo del Consejo (ACA 01-17-0368).</t>
  </si>
  <si>
    <t>Los montos del contrato original estaban definidos de la siguiente manera:
Etapa preoperativa: $75,000.00
Etapa Constructiva:
$70,000.00
Etapa Operativa:
$65,000.00
Los montos que se definieron y se modifican con la adenda quedan definidos de la siguiente manera:
Etapa preoperativa: $31,069.00
Etapa Constructiva:
$37,173.00
Etapa Operativa:
$38,282.00</t>
  </si>
  <si>
    <t>Suspensión de la orden de inicio mediante el oficio DIE-13-17-0463 (41) brindada el 07 de febrero del 2017. La razón fue el incumplimiento en el rubro estructura del precio.</t>
  </si>
  <si>
    <t>Mediante la Adenda No1 firmada el 11 de septiembre del 2017 por las partes y refrendada por la CGR en el oficio No 11936(DCA-2420) del 11 de octubre del 2017, se aprobaron varios cambios al Contrato de Fideicomiso, entre los cuales se modificó la clausula 8, relativa a los honorarios que percibirá el Fiduciario por la prestación de los servicios originalmente acordados y a los nuevos honorarios por servicios adicionales autorizados en la referida adenda.</t>
  </si>
  <si>
    <t>Mediante oficio UESR-01-2017-0151 se da el comunicado de aprobación de la orden de servicio número 4 en la cual se le ordena al contratista iniciar a partir del 13 de diciembre del 2017 las labores definidas en la Adenda No1, relacionadas con las actividades de gestión y administración del fideicomiso, como parte del contrato de Fideicomiso Corredor Vial San José - San Ramón y sus radiales, 2016.</t>
  </si>
  <si>
    <t>Aprobada mediante oficio UESR-01-2018-0261, donde se indica: Iniciar: a partir del 6 de agosto de 2018, la participación activa a través de la UAP, en los procedimientos de contratación administrativa para la elaboración de los estudios de factibilidad técnica, ambiental, social, económica y financiera del proyecto Corredor Vial San José - San Ramón, que serán financiados por el MOPT en su calidad de Fideicomitente, con los fondos de los Contratos de Prestamos No 3071/OC-CR y No 3072/CH-CR.</t>
  </si>
  <si>
    <t>Orden de Servicio No.1 (Contrato Fideicomiso BCR-CONAVI)</t>
  </si>
  <si>
    <t xml:space="preserve">Refrendo Adenda Contrato de Fideicomiso </t>
  </si>
  <si>
    <t xml:space="preserve">Orden de Servicio 4 - Adenda No.1 </t>
  </si>
  <si>
    <t xml:space="preserve">Orden de Servicio 5- Propuesta Plan de OBIS </t>
  </si>
  <si>
    <t xml:space="preserve">Orden de Inicio Consultor de los Estudios y Anteproyecto Lote 1, 2 y 3 </t>
  </si>
  <si>
    <t xml:space="preserve">Orden de Inicio Estudios de Factibilidad del Proyecto Integral, OBIS Lote 3 y Mejoras en peajes existentes </t>
  </si>
  <si>
    <t xml:space="preserve">Aprobación de Anteproyectos Lote 1, 2 y 3 por los Fideicomitentes </t>
  </si>
  <si>
    <t xml:space="preserve">Orden de Inicio D+C Lote 1 y Supervisión de OBIS </t>
  </si>
  <si>
    <t xml:space="preserve">Aprobación de Estudios de Factibilidad y Anteproyecto Proyecto Integral </t>
  </si>
  <si>
    <t xml:space="preserve">Contrato Financiero Fase 1B </t>
  </si>
  <si>
    <t xml:space="preserve">Orden de Inicio D+C Lote 2B </t>
  </si>
  <si>
    <t xml:space="preserve">Orden de Inicio D+C Lote 3 </t>
  </si>
  <si>
    <t xml:space="preserve">Formalización Contrato Financiamiento Fase 2 </t>
  </si>
  <si>
    <t xml:space="preserve">Orden de inicio D+C Proyecto Integral </t>
  </si>
  <si>
    <t xml:space="preserve">Fin Etapa Pre-operativa </t>
  </si>
  <si>
    <t xml:space="preserve">Anteproyectos OBIS Lote 3 aprobado por los Fideicomitentes </t>
  </si>
  <si>
    <t xml:space="preserve">Orden de Inicio D+C Lote 2A </t>
  </si>
  <si>
    <t>Orden de Inicio D+C Lote 4</t>
  </si>
  <si>
    <t>Orden de Inicio D+C Lote 5</t>
  </si>
  <si>
    <t xml:space="preserve">Monto </t>
  </si>
  <si>
    <t>Total</t>
  </si>
  <si>
    <t>Recaudación tasas peaje General Cañas, Río Segundo, Alajuela</t>
  </si>
  <si>
    <t>Mes</t>
  </si>
  <si>
    <t>detalle</t>
  </si>
  <si>
    <t>Monto</t>
  </si>
  <si>
    <t>Ingreso por tiquetes de peajes del 16 al 30 de Julio 2019 (Dep billetes día 30)</t>
  </si>
  <si>
    <t>Ingreso por tiquetes de peajes del 30 de julio (dep monedas), al 27 de agosto 2019. Revisado contra cierres de estación.</t>
  </si>
  <si>
    <t>Ingresos en las cuentas bancarias del 28 al 31 de agosto 2019, (pendiente revisión cierre diario).</t>
  </si>
  <si>
    <t>Ingresos por tiquetes consumidos del 29 de agosto (dep monedas), al 28 de setiembre 2019.</t>
  </si>
  <si>
    <t>Ingresos por tiquetes consumidos del 27 de setiembre, (dep monedas), al 30 de octubre más depósito por billetes del día 30-10-2019.</t>
  </si>
  <si>
    <t>Ingresos en colones por tiquetes consumidos del 30-10-19 (monedas) al 27-11-19 más billetes del día 28-11-19.</t>
  </si>
  <si>
    <t>Ingresos en dólares por tiquetes consumidos del 31-10-19 al 28-11-19. $5.795,00</t>
  </si>
  <si>
    <t>Ingresos por tiquetes consumidos del 28-11-19 (dep monedas), al 31-12-19, (27 y 28 de dic solo billetes).</t>
  </si>
  <si>
    <t>Registro ingresos de peajes Río Segundo colones del 27-12-19 al 29-01-20 (27 y 28 de diciembre solo monedas). Y $6.141,00 para ingresos en dólares del 29-12-19 al 29-01-20</t>
  </si>
  <si>
    <t>Registro ingresos de peajes en colones Río Segundo del 30.01.20 al 27.02.20 (27 de febrero solo billetes). Y registro ingresos de peajes $5.970,00 del 30.01.20 al 27-02-20. Se reversan ingresos duplicados, que se registraron en diciembre 2019 y enero 2020.</t>
  </si>
  <si>
    <t>Registro ingresos de peajes en colones Río Segundo del 27.02.20 al 29.03.20 marzo monedas . Y registro ingresos de peajes $4.724,00 del 28.21.20 al 29-03-20.</t>
  </si>
  <si>
    <t>Registro ingresos de peajes en colones Río Segundo del 30.03.20 al 29.04.20 mabril monedas . Y registro ingresos de peajes $610 del 30.03.20 al 29-04-20.</t>
  </si>
  <si>
    <t>Registro ingresos de peajes en colones Río Segundo del 28.05.20 al 28.06.20 junio monedas . Y registro ingresos de peajes $502 del 29.05.20 al 28-06-20.</t>
  </si>
  <si>
    <t>Registro ingresos de peajes en colones Río Segundo del 29.06.20 al 30.07.20 (29 y 30 de julio solo billetes). Registro ingresos de peajes Río Segundo $599,00 del 29-06-20 al 30.07.20.</t>
  </si>
  <si>
    <t>Registro ingresos de peajes en colones Río Segundo del 29.07.20 al 29.08.20 (29.07.20 y 30.07.20 solo monedas). Registro ingresos de peajes Río Segundo $959,00 del 31-07-20 al 29.08.20.</t>
  </si>
  <si>
    <t>Recaudación tasas peaje Bernardo Soto, Naranjo, Alajuela</t>
  </si>
  <si>
    <t>Ingresos en dólares por tiquetes consumidos del 31-10-19 al 28-11-19. $1,966.00</t>
  </si>
  <si>
    <t>Ingresos por tiquetes consumidos del 28-11-19 al 31-12-19.</t>
  </si>
  <si>
    <t>Registro ingresos de peajes colones del 29-12-19 al 29-01-20. Y $1.938,00 para ingresos en dólares del 29-12-19 al 29-01-20.</t>
  </si>
  <si>
    <t>Registro ingresos de peajes en colones Naranjo del 30.01.20 al 26.02.20. Y registro ingresos de peajes San Ramón $2.019,00 del 30.01.20 al 26.02.20. Se reversan ingresos duplicados registrados en diciembre 2019 y enero 2020.</t>
  </si>
  <si>
    <t>Registro ingresos de peajes en colones Naranjo del 27.02.20 al 29.03.20. Y registro ingresos de peajes San Ramón $1.867,00 del 27.02.20 al 29.03.20.</t>
  </si>
  <si>
    <t>Registro ingresos de peajes en colones Naranjo del 30.03.20 al 28.04.20. Y registro ingresos de peajes San Ramón $754 del 30.03.20 al 28.04.20.</t>
  </si>
  <si>
    <t>Registro ingresos de peajes en colones Naranjo del 28.05.20 al 28.06.20. Y registro ingresos de peajes San Ramón $518 del 28.05.20 al 28.06.20.</t>
  </si>
  <si>
    <t>Registro ingresos de peajes en colones Naranjo del 29.06.20. al 29.07.20. Registro ingresos de peajes $657,00 del 29.06.20 al 29.07.20.</t>
  </si>
  <si>
    <t>0 Registro ingresos de peajes en colones Naranjo del 30.07.20. al 29.08.20. Registro ingresos de peajes $819,00 del 30.07.20 al 29.08.20.</t>
  </si>
  <si>
    <t>Otros Ingresos por Sobrantes de Peajes</t>
  </si>
  <si>
    <t>Sobrantes en recaudación de peajes Naranjo y Alajuela del 16 al 30 de Julio 2019</t>
  </si>
  <si>
    <t>Sobrantes en recaudación de peajes Naranjo y Alajuela del 01 al 31 de agosto 2019</t>
  </si>
  <si>
    <t>Sobrantes en recaudación de peajes Naranjo y Alajuela del 01 al 30 de setiembre 2019</t>
  </si>
  <si>
    <t>Sobrantes en recaudación de peajes Naranjo y Alajuela del 01 al 31 de octubre 2019</t>
  </si>
  <si>
    <t>Sobrantes en recaudación de peajes Naranjo y Alajuela del 01 al 31 de noviembre 2019</t>
  </si>
  <si>
    <t>Sobrantes en recaudación de peajes Naranjo y Alajuela del 01 al 31 de diciembre 2019</t>
  </si>
  <si>
    <t>Sobrantes en recaudación de peajes Naranjo y Alajuela del 01 al 31 de enero 2020</t>
  </si>
  <si>
    <t>Sobrantes en recaudación de peajes Naranjo y Alajuela del 01 al 29 de febrero 2020</t>
  </si>
  <si>
    <t>Sobrantes en recaudación de peajes Naranjo y Alajuela del 01 al 31 de mayo 2020</t>
  </si>
  <si>
    <t>Sobrantes en recaudación de peajes Naranjo y Alajuela agosto 2020 ₡81.625,00 Total Otros Ingresos Sobrantes Peajes</t>
  </si>
  <si>
    <t>Intereses</t>
  </si>
  <si>
    <t>Intereses ganados en cuenta corriente BCR Recaudación de Peajes Colones</t>
  </si>
  <si>
    <t>Rendimientos</t>
  </si>
  <si>
    <t>Rendimientos BCR Safi Colones y Dólares</t>
  </si>
  <si>
    <t>Rendimientos BCR Safi Colones</t>
  </si>
  <si>
    <t>Rendimientos BCR Safi Dólares</t>
  </si>
  <si>
    <t>Ingresos por Diferencial Cambiario</t>
  </si>
  <si>
    <t>Ajuste en la cuenta de inversiones BCR Safi $ por diferencial cambiario al 31 de agosto 2019.</t>
  </si>
  <si>
    <t>Ajuste estado de cta BCR Recaudación de peajes al tipo de cambio del cierre de agosto.</t>
  </si>
  <si>
    <t>Ajuste estado de cta BCR Recaudación de peajes y ajuste rendimientos dólares al tipo de cambio venta del cierre de setiembre.</t>
  </si>
  <si>
    <t>Ajuste estado de cta BCR Recaudación de peajes y ajuste rendimientos dólares al tipo de cambio venta del cierre de octubre.</t>
  </si>
  <si>
    <t>Ajuste estado de cta BCR Recaudación de peajes y ajuste rendimientos dólares al tipo de cambio venta del cierre de noviembre.</t>
  </si>
  <si>
    <t>Ajuste Diferencial cambiario BCR Recaudación peajes $, Pagos menores $ y CU $.</t>
  </si>
  <si>
    <t>Ajuste de diferencial cambiario peajes $</t>
  </si>
  <si>
    <t>Donaciones Mobiliario y equipo</t>
  </si>
  <si>
    <t>Activos donados por los fideicomitentes</t>
  </si>
  <si>
    <t>Aportes de Efectivo MOPT / CONAVI</t>
  </si>
  <si>
    <t>Fecha Aporte</t>
  </si>
  <si>
    <t>Documento</t>
  </si>
  <si>
    <t>Fuente</t>
  </si>
  <si>
    <t>Traslado Final</t>
  </si>
  <si>
    <t>Presupuesto Ordinario 2018</t>
  </si>
  <si>
    <t>Aporte de Capital CONAVI #1 
($130,565,22 7 mesew O&amp;M peajes)</t>
  </si>
  <si>
    <t>Aporte de Capital CONAVI #2 ($684,630
Actividades Críticas)</t>
  </si>
  <si>
    <t xml:space="preserve">Aporte de Capital del CONAVI #3
($20,000,000 para OBIS) </t>
  </si>
  <si>
    <t>Presupuesto Extraordinario 2018</t>
  </si>
  <si>
    <t>Aporte del MOPT #1</t>
  </si>
  <si>
    <t>En Proceso</t>
  </si>
  <si>
    <t>Certificación FIN-01-2018-240</t>
  </si>
  <si>
    <t>Reintegro por concepto de paejes Abr-18
a Nov-18 (periodo 2018)</t>
  </si>
  <si>
    <t>Certificación FIN-01-2019-044</t>
  </si>
  <si>
    <t>Reintegro por concepto de paejes Dic-18
a Ene-19 (periodo 2019)</t>
  </si>
  <si>
    <t>UESR-004-2019-393</t>
  </si>
  <si>
    <t>Aporte &lt;probado por CONAVI, oficio 
UESR-004-2019-0393 (716), destinados para 
el D + C de las OBIS</t>
  </si>
  <si>
    <t>FIN-01-2019-147</t>
  </si>
  <si>
    <t>Ingreso por Derecho de Cobro de Peajes
Bernardo Soto y General Cañas del 01-02-2019 
al 16-07-2019</t>
  </si>
  <si>
    <t>UESR-13-2019-489</t>
  </si>
  <si>
    <t>Aporte CONAVI/MOPT destinados para
OBIS Lote 1 y 2A</t>
  </si>
  <si>
    <t>Aportes de Activos para las Estaciones de Peaje</t>
  </si>
  <si>
    <t>Donación de Activos por 
Conavi</t>
  </si>
  <si>
    <t>Registro de 155 activos ubicados en 
las estaciones de Peaje</t>
  </si>
  <si>
    <t>Aportes de Tiquetes y Formularios de Peajes</t>
  </si>
  <si>
    <t>UESR-013-2019-0489 (716)</t>
  </si>
  <si>
    <t>Aporte Río Segundo y Naranjo</t>
  </si>
  <si>
    <t>Formularios Conavi</t>
  </si>
  <si>
    <t>Aporte de Formularios para uso en las 
Estaciones de Peaje</t>
  </si>
  <si>
    <t>Aportes en Especie MOPT / CONAVI</t>
  </si>
  <si>
    <t>UESR-003-2019-0463 (716)
UESR-003-2019-0476 (716)</t>
  </si>
  <si>
    <t>Aportaciones en especies de estudiso de 
Anteproyectos de las OBIS $389,100
TC BCCR 585,39</t>
  </si>
  <si>
    <t>Total de Aportes de Capital</t>
  </si>
  <si>
    <t>***Datos validados con los Estados Financieros de Agosto 2020 de FCVSJSR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</si>
</sst>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Red]\-&quot;₡&quot;#,##0.00"/>
    <numFmt numFmtId="41" formatCode="_-* #,##0_-;\-* #,##0_-;_-* &quot;-&quot;_-;_-@_-"/>
    <numFmt numFmtId="164" formatCode="_(* #,##0.00_);_(* \(#,##0.00\);_(* &quot;-&quot;??_);_(@_)"/>
    <numFmt numFmtId="165" formatCode="_-[$₡-140A]* #,##0.00_-;\-[$₡-140A]* #,##0.00_-;_-[$₡-140A]* &quot;-&quot;??_-;_-@_-"/>
    <numFmt numFmtId="166" formatCode="_([$$-540A]* #,##0.00_);_([$$-540A]* \(#,##0.00\);_([$$-540A]* &quot;-&quot;??_);_(@_)"/>
    <numFmt numFmtId="167" formatCode="_-[$$-540A]* #,##0.00_ ;_-[$$-540A]* \-#,##0.00\ ;_-[$$-540A]* &quot;-&quot;??_ ;_-@_ "/>
    <numFmt numFmtId="168" formatCode="0.0"/>
    <numFmt numFmtId="169" formatCode="dd/mm/yyyy"/>
    <numFmt numFmtId="170" formatCode="[$$-540A]#,##0.00_ ;[Red]\-[$$-540A]#,##0.00\ "/>
    <numFmt numFmtId="171" formatCode="[$₡-140A]#,##0.00"/>
    <numFmt numFmtId="172" formatCode="&quot;₡&quot;#,##0.00"/>
  </numFmts>
  <fonts count="33" x14ac:knownFonts="1">
    <font>
      <sz val="11"/>
      <color theme="1"/>
      <name val="Calibri"/>
      <family val="2"/>
      <scheme val="minor"/>
    </font>
    <font>
      <sz val="11"/>
      <color theme="1"/>
      <name val="Arial"/>
      <family val="2"/>
    </font>
    <font>
      <b/>
      <sz val="18"/>
      <color theme="0"/>
      <name val="Arial"/>
      <family val="2"/>
    </font>
    <font>
      <b/>
      <sz val="11"/>
      <color theme="1"/>
      <name val="Arial"/>
      <family val="2"/>
    </font>
    <font>
      <b/>
      <sz val="11"/>
      <color theme="0"/>
      <name val="Arial"/>
      <family val="2"/>
    </font>
    <font>
      <sz val="11"/>
      <color theme="1"/>
      <name val="Calibri"/>
      <family val="2"/>
      <scheme val="minor"/>
    </font>
    <font>
      <b/>
      <sz val="11"/>
      <color rgb="FFFFFF00"/>
      <name val="Arial"/>
      <family val="2"/>
    </font>
    <font>
      <b/>
      <sz val="10"/>
      <color theme="1"/>
      <name val="Arial"/>
      <family val="2"/>
    </font>
    <font>
      <sz val="10"/>
      <color theme="1"/>
      <name val="Arial"/>
      <family val="2"/>
    </font>
    <font>
      <sz val="10"/>
      <name val="Arial"/>
      <family val="2"/>
    </font>
    <font>
      <sz val="11"/>
      <name val="Calibri"/>
      <family val="2"/>
      <scheme val="minor"/>
    </font>
    <font>
      <sz val="10"/>
      <color theme="1" tint="0.499984740745262"/>
      <name val="Calibri"/>
      <family val="2"/>
      <scheme val="minor"/>
    </font>
    <font>
      <b/>
      <u/>
      <sz val="11"/>
      <color theme="1"/>
      <name val="Arial"/>
      <family val="2"/>
    </font>
    <font>
      <sz val="11"/>
      <name val="Arial"/>
      <family val="2"/>
    </font>
    <font>
      <b/>
      <sz val="16"/>
      <color theme="1"/>
      <name val="Arial"/>
      <family val="2"/>
    </font>
    <font>
      <b/>
      <sz val="9"/>
      <color rgb="FFFFFF00"/>
      <name val="Arial"/>
      <family val="2"/>
    </font>
    <font>
      <b/>
      <sz val="10"/>
      <name val="Arial"/>
      <family val="2"/>
    </font>
    <font>
      <b/>
      <sz val="10"/>
      <color theme="1"/>
      <name val="Arial Narrow"/>
      <family val="2"/>
    </font>
    <font>
      <u/>
      <sz val="11"/>
      <color theme="1"/>
      <name val="Arial"/>
      <family val="2"/>
    </font>
    <font>
      <b/>
      <sz val="11"/>
      <color theme="1"/>
      <name val="Calibri"/>
      <family val="2"/>
      <scheme val="minor"/>
    </font>
    <font>
      <sz val="10"/>
      <color theme="5"/>
      <name val="Calibri Light"/>
      <family val="2"/>
      <scheme val="major"/>
    </font>
    <font>
      <b/>
      <sz val="20"/>
      <color theme="0"/>
      <name val="Calibri"/>
      <family val="2"/>
      <scheme val="minor"/>
    </font>
    <font>
      <b/>
      <sz val="11"/>
      <color theme="5"/>
      <name val="Calibri"/>
      <family val="2"/>
      <scheme val="minor"/>
    </font>
    <font>
      <sz val="10"/>
      <color theme="0"/>
      <name val="Calibri"/>
      <family val="2"/>
      <scheme val="minor"/>
    </font>
    <font>
      <sz val="11"/>
      <color theme="0"/>
      <name val="Calibri Light"/>
      <family val="2"/>
      <scheme val="major"/>
    </font>
    <font>
      <b/>
      <sz val="11"/>
      <color theme="0"/>
      <name val="Arial Narrow"/>
      <family val="2"/>
    </font>
    <font>
      <b/>
      <sz val="16"/>
      <color theme="1"/>
      <name val="Calibri"/>
      <family val="2"/>
      <scheme val="minor"/>
    </font>
    <font>
      <b/>
      <sz val="9"/>
      <color indexed="81"/>
      <name val="Tahoma"/>
      <family val="2"/>
    </font>
    <font>
      <sz val="9"/>
      <color indexed="81"/>
      <name val="Tahoma"/>
      <family val="2"/>
    </font>
    <font>
      <sz val="13"/>
      <color theme="1"/>
      <name val="Calibri"/>
      <family val="2"/>
      <scheme val="minor"/>
    </font>
    <font>
      <b/>
      <sz val="14"/>
      <color theme="0"/>
      <name val="Arial"/>
      <family val="2"/>
    </font>
    <font>
      <b/>
      <sz val="13"/>
      <color theme="0"/>
      <name val="Calibri"/>
      <family val="2"/>
      <scheme val="minor"/>
    </font>
    <font>
      <b/>
      <sz val="13"/>
      <color theme="1"/>
      <name val="Calibri"/>
      <family val="2"/>
      <scheme val="minor"/>
    </font>
  </fonts>
  <fills count="1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bgColor indexed="64"/>
      </patternFill>
    </fill>
    <fill>
      <patternFill patternType="solid">
        <fgColor theme="5"/>
        <bgColor indexed="64"/>
      </patternFill>
    </fill>
    <fill>
      <patternFill patternType="solid">
        <fgColor theme="9"/>
        <bgColor indexed="64"/>
      </patternFill>
    </fill>
    <fill>
      <patternFill patternType="solid">
        <fgColor theme="1" tint="0.24994659260841701"/>
        <bgColor indexed="64"/>
      </patternFill>
    </fill>
    <fill>
      <patternFill patternType="solid">
        <fgColor theme="3"/>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4"/>
        <bgColor indexed="64"/>
      </patternFill>
    </fill>
    <fill>
      <patternFill patternType="solid">
        <fgColor theme="2" tint="-9.9978637043366805E-2"/>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indexed="64"/>
      </left>
      <right/>
      <top/>
      <bottom/>
      <diagonal/>
    </border>
    <border>
      <left/>
      <right/>
      <top style="medium">
        <color indexed="64"/>
      </top>
      <bottom style="medium">
        <color indexed="64"/>
      </bottom>
      <diagonal/>
    </border>
  </borders>
  <cellStyleXfs count="8">
    <xf numFmtId="0" fontId="0" fillId="0" borderId="0"/>
    <xf numFmtId="41"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11" fillId="9" borderId="0">
      <alignment vertical="center"/>
    </xf>
    <xf numFmtId="0" fontId="20" fillId="10" borderId="0" applyNumberFormat="0" applyBorder="0" applyAlignment="0" applyProtection="0"/>
    <xf numFmtId="0" fontId="21" fillId="10" borderId="0" applyNumberFormat="0" applyBorder="0" applyAlignment="0" applyProtection="0"/>
    <xf numFmtId="0" fontId="22" fillId="10" borderId="0" applyNumberFormat="0" applyBorder="0" applyAlignment="0" applyProtection="0"/>
  </cellStyleXfs>
  <cellXfs count="273">
    <xf numFmtId="0" fontId="0" fillId="0" borderId="0" xfId="0"/>
    <xf numFmtId="0" fontId="1" fillId="0" borderId="0" xfId="0" applyFont="1"/>
    <xf numFmtId="0" fontId="2" fillId="3" borderId="0" xfId="0" applyFont="1" applyFill="1" applyAlignment="1">
      <alignment horizontal="center" vertical="center"/>
    </xf>
    <xf numFmtId="0" fontId="1" fillId="3" borderId="0" xfId="0" applyFont="1" applyFill="1"/>
    <xf numFmtId="0" fontId="1" fillId="3" borderId="0" xfId="0" applyFont="1" applyFill="1" applyBorder="1" applyAlignment="1">
      <alignment vertical="center"/>
    </xf>
    <xf numFmtId="0" fontId="1" fillId="3" borderId="0" xfId="0" applyFont="1" applyFill="1" applyBorder="1"/>
    <xf numFmtId="8" fontId="0" fillId="0" borderId="0" xfId="0" applyNumberFormat="1" applyFont="1"/>
    <xf numFmtId="0" fontId="3" fillId="3" borderId="0" xfId="0" applyFont="1" applyFill="1" applyBorder="1" applyAlignment="1">
      <alignment horizontal="left" vertical="center"/>
    </xf>
    <xf numFmtId="0" fontId="8" fillId="3" borderId="2" xfId="0" applyFont="1" applyFill="1" applyBorder="1"/>
    <xf numFmtId="0" fontId="9" fillId="5" borderId="2" xfId="0" applyFont="1" applyFill="1" applyBorder="1"/>
    <xf numFmtId="0" fontId="8" fillId="3" borderId="24" xfId="0" applyFont="1" applyFill="1" applyBorder="1"/>
    <xf numFmtId="0" fontId="9" fillId="5" borderId="24" xfId="0" applyFont="1" applyFill="1" applyBorder="1"/>
    <xf numFmtId="0" fontId="0" fillId="0" borderId="0" xfId="0" applyAlignment="1">
      <alignment horizontal="left" vertical="center" wrapText="1" indent="2"/>
    </xf>
    <xf numFmtId="0" fontId="0" fillId="6" borderId="1" xfId="0" applyFill="1" applyBorder="1" applyAlignment="1">
      <alignment vertical="center"/>
    </xf>
    <xf numFmtId="0" fontId="10" fillId="6" borderId="1" xfId="0" applyFont="1" applyFill="1" applyBorder="1" applyAlignment="1">
      <alignment horizontal="center" vertical="center" wrapText="1"/>
    </xf>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9" fillId="5" borderId="23" xfId="0" applyFont="1" applyFill="1" applyBorder="1" applyAlignment="1">
      <alignment horizontal="left" vertical="center"/>
    </xf>
    <xf numFmtId="0" fontId="9" fillId="5" borderId="4" xfId="0" applyFont="1" applyFill="1" applyBorder="1" applyAlignment="1">
      <alignment horizontal="left" vertical="center"/>
    </xf>
    <xf numFmtId="0" fontId="9" fillId="5" borderId="3" xfId="0" applyFont="1" applyFill="1" applyBorder="1" applyAlignment="1">
      <alignment horizontal="left"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8" fillId="3" borderId="9" xfId="0" applyFont="1" applyFill="1" applyBorder="1" applyAlignment="1">
      <alignment vertical="top" wrapText="1"/>
    </xf>
    <xf numFmtId="0" fontId="8" fillId="3" borderId="10" xfId="0" applyFont="1" applyFill="1" applyBorder="1" applyAlignment="1">
      <alignment vertical="top" wrapText="1"/>
    </xf>
    <xf numFmtId="0" fontId="8" fillId="3" borderId="0" xfId="0" applyFont="1" applyFill="1" applyBorder="1" applyAlignment="1">
      <alignment vertical="top" wrapText="1"/>
    </xf>
    <xf numFmtId="0" fontId="8" fillId="3" borderId="11" xfId="0" applyFont="1" applyFill="1" applyBorder="1" applyAlignment="1">
      <alignment vertical="top" wrapText="1"/>
    </xf>
    <xf numFmtId="0" fontId="12" fillId="3" borderId="13" xfId="0" applyFont="1" applyFill="1" applyBorder="1" applyAlignment="1">
      <alignment vertical="center"/>
    </xf>
    <xf numFmtId="0" fontId="1" fillId="3" borderId="10" xfId="0" applyFont="1" applyFill="1" applyBorder="1"/>
    <xf numFmtId="0" fontId="0" fillId="3" borderId="0" xfId="0" applyFill="1"/>
    <xf numFmtId="166" fontId="0" fillId="3" borderId="0" xfId="3" applyNumberFormat="1" applyFont="1" applyFill="1" applyBorder="1"/>
    <xf numFmtId="0" fontId="0" fillId="3" borderId="0" xfId="0" applyFill="1" applyAlignment="1">
      <alignment horizontal="left" vertical="center" wrapText="1" indent="2"/>
    </xf>
    <xf numFmtId="0" fontId="0" fillId="3" borderId="1" xfId="0" applyFill="1" applyBorder="1"/>
    <xf numFmtId="165" fontId="0" fillId="3" borderId="0" xfId="0" applyNumberFormat="1" applyFill="1"/>
    <xf numFmtId="0" fontId="1" fillId="3" borderId="12" xfId="0" applyFont="1" applyFill="1" applyBorder="1"/>
    <xf numFmtId="0" fontId="1" fillId="3" borderId="13" xfId="0" applyFont="1" applyFill="1" applyBorder="1"/>
    <xf numFmtId="0" fontId="1" fillId="3" borderId="14" xfId="0" applyFont="1" applyFill="1" applyBorder="1"/>
    <xf numFmtId="0" fontId="1" fillId="7" borderId="9" xfId="0" applyFont="1" applyFill="1" applyBorder="1"/>
    <xf numFmtId="0" fontId="1" fillId="7" borderId="11" xfId="0" applyFont="1" applyFill="1" applyBorder="1"/>
    <xf numFmtId="0" fontId="1" fillId="7" borderId="14" xfId="0" applyFont="1" applyFill="1" applyBorder="1"/>
    <xf numFmtId="0" fontId="1" fillId="3" borderId="17" xfId="0" applyFont="1" applyFill="1" applyBorder="1"/>
    <xf numFmtId="0" fontId="1" fillId="7" borderId="17" xfId="0" applyFont="1" applyFill="1" applyBorder="1"/>
    <xf numFmtId="0" fontId="1" fillId="7" borderId="18" xfId="0" applyFont="1" applyFill="1" applyBorder="1"/>
    <xf numFmtId="0" fontId="1" fillId="3" borderId="16" xfId="0" applyFont="1" applyFill="1" applyBorder="1"/>
    <xf numFmtId="0" fontId="1" fillId="3" borderId="18" xfId="0" applyFont="1" applyFill="1" applyBorder="1"/>
    <xf numFmtId="0" fontId="1" fillId="8" borderId="17" xfId="0" applyFont="1" applyFill="1" applyBorder="1"/>
    <xf numFmtId="9" fontId="1" fillId="8" borderId="37" xfId="2" applyFont="1" applyFill="1" applyBorder="1"/>
    <xf numFmtId="0" fontId="1" fillId="0" borderId="17" xfId="0" applyFont="1" applyBorder="1"/>
    <xf numFmtId="0" fontId="1" fillId="3" borderId="0" xfId="0" applyFont="1" applyFill="1" applyAlignment="1">
      <alignment horizontal="left" vertical="center" wrapText="1"/>
    </xf>
    <xf numFmtId="0" fontId="3" fillId="3" borderId="0" xfId="0" applyFont="1" applyFill="1" applyAlignment="1">
      <alignment horizontal="center"/>
    </xf>
    <xf numFmtId="0" fontId="3" fillId="3" borderId="0" xfId="0" applyFont="1" applyFill="1"/>
    <xf numFmtId="0" fontId="0" fillId="0" borderId="0" xfId="0" applyFont="1"/>
    <xf numFmtId="0" fontId="1" fillId="3" borderId="0" xfId="0" applyFont="1" applyFill="1" applyBorder="1" applyAlignment="1">
      <alignment horizontal="left" vertical="center"/>
    </xf>
    <xf numFmtId="0" fontId="13" fillId="3" borderId="0" xfId="0" applyFont="1" applyFill="1" applyBorder="1" applyAlignment="1">
      <alignment horizontal="left" vertical="center"/>
    </xf>
    <xf numFmtId="0" fontId="1" fillId="3" borderId="0" xfId="0" applyFont="1" applyFill="1" applyBorder="1" applyAlignment="1"/>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17" fontId="0" fillId="7" borderId="15" xfId="0" applyNumberFormat="1" applyFill="1" applyBorder="1" applyAlignment="1">
      <alignment horizontal="center"/>
    </xf>
    <xf numFmtId="166" fontId="0" fillId="7" borderId="1" xfId="3" applyNumberFormat="1" applyFont="1" applyFill="1" applyBorder="1"/>
    <xf numFmtId="166" fontId="0" fillId="8" borderId="36" xfId="3" applyNumberFormat="1" applyFont="1" applyFill="1" applyBorder="1"/>
    <xf numFmtId="166" fontId="0" fillId="8" borderId="1" xfId="3" applyNumberFormat="1" applyFont="1" applyFill="1" applyBorder="1"/>
    <xf numFmtId="17" fontId="0" fillId="7" borderId="1" xfId="0" applyNumberFormat="1" applyFill="1" applyBorder="1" applyAlignment="1">
      <alignment horizontal="center"/>
    </xf>
    <xf numFmtId="0" fontId="0" fillId="7" borderId="1" xfId="0" applyFill="1" applyBorder="1"/>
    <xf numFmtId="165" fontId="0" fillId="3" borderId="1" xfId="0" applyNumberFormat="1" applyFill="1" applyBorder="1"/>
    <xf numFmtId="0" fontId="11" fillId="9" borderId="0" xfId="4">
      <alignment vertical="center"/>
    </xf>
    <xf numFmtId="0" fontId="23" fillId="11" borderId="0" xfId="4" applyFont="1" applyFill="1">
      <alignment vertical="center"/>
    </xf>
    <xf numFmtId="0" fontId="21" fillId="11" borderId="0" xfId="6" applyFont="1" applyFill="1" applyAlignment="1">
      <alignment vertical="center"/>
    </xf>
    <xf numFmtId="0" fontId="24" fillId="11" borderId="0" xfId="5" applyFont="1" applyFill="1" applyAlignment="1">
      <alignment vertical="center"/>
    </xf>
    <xf numFmtId="0" fontId="11" fillId="3" borderId="0" xfId="4" applyFill="1">
      <alignment vertical="center"/>
    </xf>
    <xf numFmtId="14" fontId="11" fillId="3" borderId="0" xfId="4" applyNumberFormat="1" applyFill="1">
      <alignment vertical="center"/>
    </xf>
    <xf numFmtId="0" fontId="11" fillId="3" borderId="0" xfId="4" applyFill="1" applyAlignment="1">
      <alignment horizontal="center"/>
    </xf>
    <xf numFmtId="0" fontId="11" fillId="3" borderId="0" xfId="4" applyFill="1" applyAlignment="1">
      <alignment horizontal="left"/>
    </xf>
    <xf numFmtId="0" fontId="11" fillId="11" borderId="0" xfId="4" applyFill="1">
      <alignment vertical="center"/>
    </xf>
    <xf numFmtId="0" fontId="11" fillId="3" borderId="0" xfId="4" applyNumberFormat="1" applyFill="1">
      <alignment vertical="center"/>
    </xf>
    <xf numFmtId="0" fontId="19" fillId="3" borderId="0" xfId="4" applyFont="1" applyFill="1">
      <alignment vertical="center"/>
    </xf>
    <xf numFmtId="0" fontId="4" fillId="11" borderId="1" xfId="0" applyFont="1" applyFill="1" applyBorder="1" applyAlignment="1">
      <alignment horizontal="center" vertical="center"/>
    </xf>
    <xf numFmtId="0" fontId="22" fillId="3" borderId="7" xfId="7" applyFill="1" applyBorder="1" applyAlignment="1">
      <alignment horizontal="left" vertical="center" indent="1"/>
    </xf>
    <xf numFmtId="0" fontId="11" fillId="3" borderId="8" xfId="4" applyFill="1" applyBorder="1">
      <alignment vertical="center"/>
    </xf>
    <xf numFmtId="0" fontId="11" fillId="3" borderId="9" xfId="4" applyFill="1" applyBorder="1">
      <alignment vertical="center"/>
    </xf>
    <xf numFmtId="0" fontId="11" fillId="3" borderId="10" xfId="4" applyFill="1" applyBorder="1" applyAlignment="1">
      <alignment horizontal="left" vertical="center" indent="2"/>
    </xf>
    <xf numFmtId="0" fontId="11" fillId="3" borderId="0" xfId="4" applyFill="1" applyBorder="1" applyAlignment="1">
      <alignment horizontal="left" vertical="center" indent="2"/>
    </xf>
    <xf numFmtId="0" fontId="11" fillId="3" borderId="11" xfId="4" applyFill="1" applyBorder="1" applyAlignment="1">
      <alignment horizontal="center" vertical="center"/>
    </xf>
    <xf numFmtId="14" fontId="11" fillId="3" borderId="10" xfId="4" applyNumberFormat="1" applyFill="1" applyBorder="1" applyAlignment="1">
      <alignment horizontal="left" vertical="center" indent="2"/>
    </xf>
    <xf numFmtId="169" fontId="11" fillId="3" borderId="10" xfId="4" applyNumberFormat="1" applyFill="1" applyBorder="1" applyAlignment="1">
      <alignment horizontal="left" vertical="center" indent="2"/>
    </xf>
    <xf numFmtId="0" fontId="11" fillId="3" borderId="11" xfId="4" applyNumberFormat="1" applyFill="1" applyBorder="1" applyAlignment="1">
      <alignment horizontal="center" vertical="center"/>
    </xf>
    <xf numFmtId="0" fontId="11" fillId="3" borderId="14" xfId="4" applyNumberFormat="1" applyFill="1" applyBorder="1" applyAlignment="1">
      <alignment horizontal="center" vertical="center"/>
    </xf>
    <xf numFmtId="1" fontId="0" fillId="7" borderId="15" xfId="0" applyNumberFormat="1" applyFill="1" applyBorder="1" applyAlignment="1">
      <alignment horizontal="center"/>
    </xf>
    <xf numFmtId="0" fontId="8" fillId="3" borderId="0" xfId="0" applyFont="1" applyFill="1" applyBorder="1" applyAlignment="1">
      <alignment horizontal="center" vertical="center" wrapText="1"/>
    </xf>
    <xf numFmtId="0" fontId="0" fillId="0" borderId="1" xfId="0" applyBorder="1" applyAlignment="1">
      <alignment horizontal="justify" vertical="center" wrapText="1"/>
    </xf>
    <xf numFmtId="0" fontId="11" fillId="0" borderId="0" xfId="4" applyFill="1" applyBorder="1" applyAlignment="1">
      <alignment horizontal="left" vertical="center" indent="2"/>
    </xf>
    <xf numFmtId="0" fontId="1" fillId="3" borderId="0" xfId="0" applyFont="1" applyFill="1" applyAlignment="1">
      <alignment horizontal="left" vertical="top" wrapText="1"/>
    </xf>
    <xf numFmtId="0" fontId="3" fillId="3" borderId="0" xfId="0" applyFont="1" applyFill="1" applyAlignment="1">
      <alignment horizontal="center"/>
    </xf>
    <xf numFmtId="0" fontId="1" fillId="3" borderId="0" xfId="0" applyFont="1" applyFill="1" applyAlignment="1">
      <alignment horizontal="left" vertical="center" wrapText="1"/>
    </xf>
    <xf numFmtId="0" fontId="1" fillId="3" borderId="0" xfId="0" applyFont="1" applyFill="1" applyBorder="1" applyAlignment="1">
      <alignment horizontal="left" vertical="center" wrapText="1"/>
    </xf>
    <xf numFmtId="0" fontId="1" fillId="3" borderId="0" xfId="0" applyFont="1" applyFill="1" applyAlignment="1">
      <alignment horizontal="left" wrapText="1"/>
    </xf>
    <xf numFmtId="0" fontId="13" fillId="3" borderId="0" xfId="0" applyFont="1" applyFill="1" applyBorder="1" applyAlignment="1">
      <alignment horizontal="left" vertical="center" wrapText="1"/>
    </xf>
    <xf numFmtId="0" fontId="1" fillId="3" borderId="0" xfId="0" applyFont="1" applyFill="1" applyBorder="1" applyAlignment="1">
      <alignment horizontal="left" wrapText="1"/>
    </xf>
    <xf numFmtId="4" fontId="1" fillId="3" borderId="8" xfId="0" applyNumberFormat="1" applyFont="1" applyFill="1" applyBorder="1" applyAlignment="1">
      <alignment horizontal="center"/>
    </xf>
    <xf numFmtId="168" fontId="1" fillId="7" borderId="7" xfId="0" applyNumberFormat="1" applyFont="1" applyFill="1" applyBorder="1" applyAlignment="1">
      <alignment horizontal="center"/>
    </xf>
    <xf numFmtId="168" fontId="1" fillId="7" borderId="8" xfId="0" applyNumberFormat="1" applyFont="1" applyFill="1" applyBorder="1" applyAlignment="1">
      <alignment horizontal="center"/>
    </xf>
    <xf numFmtId="168" fontId="1" fillId="7" borderId="9" xfId="0" applyNumberFormat="1" applyFont="1" applyFill="1" applyBorder="1" applyAlignment="1">
      <alignment horizontal="center"/>
    </xf>
    <xf numFmtId="168" fontId="1" fillId="7" borderId="10" xfId="0" applyNumberFormat="1" applyFont="1" applyFill="1" applyBorder="1" applyAlignment="1">
      <alignment horizontal="center"/>
    </xf>
    <xf numFmtId="168" fontId="1" fillId="7" borderId="0" xfId="0" applyNumberFormat="1" applyFont="1" applyFill="1" applyBorder="1" applyAlignment="1">
      <alignment horizontal="center"/>
    </xf>
    <xf numFmtId="168" fontId="1" fillId="7" borderId="11" xfId="0" applyNumberFormat="1" applyFont="1" applyFill="1" applyBorder="1" applyAlignment="1">
      <alignment horizontal="center"/>
    </xf>
    <xf numFmtId="168" fontId="1" fillId="7" borderId="12" xfId="0" applyNumberFormat="1" applyFont="1" applyFill="1" applyBorder="1" applyAlignment="1">
      <alignment horizontal="center"/>
    </xf>
    <xf numFmtId="168" fontId="1" fillId="7" borderId="13" xfId="0" applyNumberFormat="1" applyFont="1" applyFill="1" applyBorder="1" applyAlignment="1">
      <alignment horizontal="center"/>
    </xf>
    <xf numFmtId="168" fontId="1" fillId="7" borderId="14" xfId="0" applyNumberFormat="1" applyFont="1" applyFill="1" applyBorder="1" applyAlignment="1">
      <alignment horizontal="center"/>
    </xf>
    <xf numFmtId="0" fontId="3" fillId="3" borderId="8" xfId="0" applyFont="1" applyFill="1" applyBorder="1" applyAlignment="1">
      <alignment horizontal="center" textRotation="90"/>
    </xf>
    <xf numFmtId="0" fontId="3" fillId="3" borderId="0" xfId="0" applyFont="1" applyFill="1" applyBorder="1" applyAlignment="1">
      <alignment horizontal="center" textRotation="90"/>
    </xf>
    <xf numFmtId="0" fontId="3" fillId="3" borderId="13" xfId="0" applyFont="1" applyFill="1" applyBorder="1" applyAlignment="1">
      <alignment horizontal="center" textRotation="90"/>
    </xf>
    <xf numFmtId="0" fontId="8" fillId="4" borderId="38" xfId="0" applyFont="1" applyFill="1" applyBorder="1" applyAlignment="1">
      <alignment horizontal="left"/>
    </xf>
    <xf numFmtId="0" fontId="8" fillId="4" borderId="35" xfId="0" applyFont="1" applyFill="1" applyBorder="1" applyAlignment="1">
      <alignment horizontal="left"/>
    </xf>
    <xf numFmtId="170" fontId="8" fillId="3" borderId="20" xfId="0" applyNumberFormat="1" applyFont="1" applyFill="1" applyBorder="1" applyAlignment="1">
      <alignment horizontal="center" vertical="center"/>
    </xf>
    <xf numFmtId="0" fontId="8" fillId="4" borderId="39" xfId="0" applyFont="1" applyFill="1" applyBorder="1" applyAlignment="1">
      <alignment horizontal="left"/>
    </xf>
    <xf numFmtId="0" fontId="8" fillId="4" borderId="1" xfId="0" applyFont="1" applyFill="1" applyBorder="1" applyAlignment="1">
      <alignment horizontal="left"/>
    </xf>
    <xf numFmtId="167" fontId="8" fillId="7" borderId="4" xfId="0" applyNumberFormat="1" applyFont="1" applyFill="1" applyBorder="1" applyAlignment="1">
      <alignment horizontal="center" vertical="center"/>
    </xf>
    <xf numFmtId="167" fontId="8" fillId="7" borderId="24" xfId="0" applyNumberFormat="1" applyFont="1" applyFill="1" applyBorder="1" applyAlignment="1">
      <alignment horizontal="center" vertical="center"/>
    </xf>
    <xf numFmtId="0" fontId="8" fillId="5" borderId="39" xfId="0" applyFont="1" applyFill="1" applyBorder="1" applyAlignment="1">
      <alignment horizontal="left"/>
    </xf>
    <xf numFmtId="0" fontId="8" fillId="5" borderId="1" xfId="0" applyFont="1" applyFill="1" applyBorder="1" applyAlignment="1">
      <alignment horizontal="left"/>
    </xf>
    <xf numFmtId="167" fontId="8" fillId="8" borderId="4" xfId="0" applyNumberFormat="1" applyFont="1" applyFill="1" applyBorder="1" applyAlignment="1">
      <alignment horizontal="center" vertical="center"/>
    </xf>
    <xf numFmtId="167" fontId="8" fillId="8" borderId="24" xfId="0" applyNumberFormat="1" applyFont="1" applyFill="1" applyBorder="1" applyAlignment="1">
      <alignment horizontal="center" vertical="center"/>
    </xf>
    <xf numFmtId="0" fontId="8" fillId="5" borderId="30" xfId="0" applyFont="1" applyFill="1" applyBorder="1" applyAlignment="1">
      <alignment horizontal="left"/>
    </xf>
    <xf numFmtId="0" fontId="8" fillId="5" borderId="31" xfId="0" applyFont="1" applyFill="1" applyBorder="1" applyAlignment="1">
      <alignment horizontal="left"/>
    </xf>
    <xf numFmtId="0" fontId="8" fillId="5" borderId="32" xfId="0" applyFont="1" applyFill="1" applyBorder="1" applyAlignment="1">
      <alignment horizontal="left"/>
    </xf>
    <xf numFmtId="167" fontId="8" fillId="7" borderId="13" xfId="0" applyNumberFormat="1" applyFont="1" applyFill="1" applyBorder="1" applyAlignment="1">
      <alignment horizontal="center" vertical="center"/>
    </xf>
    <xf numFmtId="167" fontId="8" fillId="7" borderId="14" xfId="0" applyNumberFormat="1" applyFont="1" applyFill="1" applyBorder="1" applyAlignment="1">
      <alignment horizontal="center" vertical="center"/>
    </xf>
    <xf numFmtId="0" fontId="3" fillId="0" borderId="16" xfId="0" applyFont="1" applyBorder="1" applyAlignment="1">
      <alignment horizontal="center" vertical="center" textRotation="90"/>
    </xf>
    <xf numFmtId="0" fontId="3" fillId="0" borderId="17" xfId="0" applyFont="1" applyBorder="1" applyAlignment="1">
      <alignment horizontal="center" vertical="center" textRotation="90"/>
    </xf>
    <xf numFmtId="0" fontId="3" fillId="0" borderId="18" xfId="0" applyFont="1" applyBorder="1" applyAlignment="1">
      <alignment horizontal="center" vertical="center" textRotation="90"/>
    </xf>
    <xf numFmtId="14" fontId="1" fillId="7" borderId="41" xfId="0" applyNumberFormat="1" applyFont="1" applyFill="1" applyBorder="1" applyAlignment="1">
      <alignment horizontal="center"/>
    </xf>
    <xf numFmtId="14" fontId="1" fillId="7" borderId="42" xfId="0" applyNumberFormat="1" applyFont="1" applyFill="1" applyBorder="1" applyAlignment="1">
      <alignment horizontal="center"/>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14" xfId="0" applyFont="1" applyFill="1" applyBorder="1" applyAlignment="1">
      <alignment horizontal="left" vertical="top" wrapText="1"/>
    </xf>
    <xf numFmtId="9" fontId="17" fillId="3" borderId="16" xfId="2" applyFont="1" applyFill="1" applyBorder="1" applyAlignment="1">
      <alignment horizontal="center" vertical="center"/>
    </xf>
    <xf numFmtId="9" fontId="17" fillId="3" borderId="18" xfId="2" applyFont="1" applyFill="1" applyBorder="1" applyAlignment="1">
      <alignment horizontal="center" vertical="center"/>
    </xf>
    <xf numFmtId="0" fontId="12" fillId="3" borderId="8" xfId="0" applyFont="1" applyFill="1" applyBorder="1" applyAlignment="1">
      <alignment horizontal="left" vertical="center"/>
    </xf>
    <xf numFmtId="0" fontId="12" fillId="3" borderId="13" xfId="0" applyFont="1" applyFill="1" applyBorder="1" applyAlignment="1">
      <alignment horizontal="left" vertical="center"/>
    </xf>
    <xf numFmtId="167" fontId="8" fillId="3" borderId="4" xfId="0" applyNumberFormat="1" applyFont="1" applyFill="1" applyBorder="1" applyAlignment="1">
      <alignment horizontal="center" vertical="center"/>
    </xf>
    <xf numFmtId="167" fontId="8" fillId="3" borderId="24" xfId="0" applyNumberFormat="1" applyFont="1" applyFill="1" applyBorder="1" applyAlignment="1">
      <alignment horizontal="center" vertical="center"/>
    </xf>
    <xf numFmtId="167" fontId="8" fillId="5" borderId="13" xfId="0" applyNumberFormat="1" applyFont="1" applyFill="1" applyBorder="1" applyAlignment="1">
      <alignment horizontal="center" vertical="center"/>
    </xf>
    <xf numFmtId="167" fontId="8" fillId="5" borderId="14" xfId="0" applyNumberFormat="1" applyFont="1" applyFill="1" applyBorder="1" applyAlignment="1">
      <alignment horizontal="center" vertical="center"/>
    </xf>
    <xf numFmtId="0" fontId="3" fillId="3" borderId="7" xfId="0" applyFont="1" applyFill="1" applyBorder="1" applyAlignment="1">
      <alignment horizontal="center" textRotation="90"/>
    </xf>
    <xf numFmtId="0" fontId="3" fillId="3" borderId="10" xfId="0" applyFont="1" applyFill="1" applyBorder="1" applyAlignment="1">
      <alignment horizontal="center" textRotation="90"/>
    </xf>
    <xf numFmtId="0" fontId="3" fillId="3" borderId="12" xfId="0" applyFont="1" applyFill="1" applyBorder="1" applyAlignment="1">
      <alignment horizontal="center" textRotation="90"/>
    </xf>
    <xf numFmtId="14" fontId="8" fillId="3" borderId="2" xfId="0" applyNumberFormat="1" applyFont="1" applyFill="1" applyBorder="1" applyAlignment="1">
      <alignment horizontal="center" vertical="center"/>
    </xf>
    <xf numFmtId="14" fontId="8" fillId="3" borderId="24" xfId="0" applyNumberFormat="1" applyFont="1" applyFill="1" applyBorder="1" applyAlignment="1">
      <alignment horizontal="center" vertical="center"/>
    </xf>
    <xf numFmtId="10" fontId="14" fillId="3" borderId="16" xfId="2" applyNumberFormat="1" applyFont="1" applyFill="1" applyBorder="1" applyAlignment="1">
      <alignment horizontal="center" vertical="center" wrapText="1"/>
    </xf>
    <xf numFmtId="10" fontId="14" fillId="3" borderId="17" xfId="2" applyNumberFormat="1" applyFont="1" applyFill="1" applyBorder="1" applyAlignment="1">
      <alignment horizontal="center" vertical="center" wrapText="1"/>
    </xf>
    <xf numFmtId="10" fontId="14" fillId="3" borderId="18" xfId="2" applyNumberFormat="1" applyFont="1" applyFill="1" applyBorder="1" applyAlignment="1">
      <alignment horizontal="center" vertical="center" wrapText="1"/>
    </xf>
    <xf numFmtId="14" fontId="8" fillId="3" borderId="29" xfId="0" applyNumberFormat="1" applyFont="1" applyFill="1" applyBorder="1" applyAlignment="1">
      <alignment horizontal="center" vertical="center"/>
    </xf>
    <xf numFmtId="14" fontId="8" fillId="3" borderId="22" xfId="0" applyNumberFormat="1" applyFont="1" applyFill="1" applyBorder="1" applyAlignment="1">
      <alignment horizontal="center" vertical="center"/>
    </xf>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14" fontId="9" fillId="5" borderId="33" xfId="0" applyNumberFormat="1" applyFont="1" applyFill="1" applyBorder="1" applyAlignment="1">
      <alignment horizontal="center" vertical="center"/>
    </xf>
    <xf numFmtId="14" fontId="9" fillId="5" borderId="34" xfId="0" applyNumberFormat="1" applyFont="1" applyFill="1" applyBorder="1" applyAlignment="1">
      <alignment horizontal="center"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8" fillId="4" borderId="21" xfId="0" applyFont="1" applyFill="1" applyBorder="1" applyAlignment="1">
      <alignment horizontal="left"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9" fillId="5" borderId="32" xfId="0" applyFont="1" applyFill="1" applyBorder="1" applyAlignment="1">
      <alignment horizontal="left" vertical="center"/>
    </xf>
    <xf numFmtId="9" fontId="17" fillId="3" borderId="17" xfId="2" applyFont="1" applyFill="1" applyBorder="1" applyAlignment="1">
      <alignment horizontal="center" vertical="center"/>
    </xf>
    <xf numFmtId="167" fontId="8" fillId="3" borderId="20" xfId="0" applyNumberFormat="1" applyFont="1" applyFill="1" applyBorder="1" applyAlignment="1">
      <alignment horizontal="center" vertical="center"/>
    </xf>
    <xf numFmtId="167" fontId="8" fillId="3" borderId="22" xfId="0" applyNumberFormat="1" applyFont="1" applyFill="1" applyBorder="1" applyAlignment="1">
      <alignment horizontal="center" vertical="center"/>
    </xf>
    <xf numFmtId="0" fontId="12" fillId="3" borderId="0" xfId="0" applyFont="1" applyFill="1" applyBorder="1" applyAlignment="1">
      <alignment horizontal="left" vertical="center"/>
    </xf>
    <xf numFmtId="167" fontId="8" fillId="5" borderId="1" xfId="0" applyNumberFormat="1" applyFont="1" applyFill="1" applyBorder="1" applyAlignment="1">
      <alignment horizontal="center" vertical="center"/>
    </xf>
    <xf numFmtId="167" fontId="8" fillId="5" borderId="40" xfId="0" applyNumberFormat="1" applyFont="1" applyFill="1" applyBorder="1" applyAlignment="1">
      <alignment horizontal="center" vertical="center"/>
    </xf>
    <xf numFmtId="167" fontId="8" fillId="5" borderId="4" xfId="0" applyNumberFormat="1" applyFont="1" applyFill="1" applyBorder="1" applyAlignment="1">
      <alignment horizontal="center" vertical="center"/>
    </xf>
    <xf numFmtId="167" fontId="8" fillId="5" borderId="24" xfId="0" applyNumberFormat="1" applyFont="1" applyFill="1" applyBorder="1" applyAlignment="1">
      <alignment horizontal="center" vertical="center"/>
    </xf>
    <xf numFmtId="0" fontId="9" fillId="3" borderId="7" xfId="0" applyFont="1" applyFill="1" applyBorder="1" applyAlignment="1">
      <alignment horizontal="justify" vertical="top" wrapText="1"/>
    </xf>
    <xf numFmtId="0" fontId="9" fillId="3" borderId="8" xfId="0" applyFont="1" applyFill="1" applyBorder="1" applyAlignment="1">
      <alignment horizontal="justify" vertical="top" wrapText="1"/>
    </xf>
    <xf numFmtId="0" fontId="9" fillId="3" borderId="9" xfId="0" applyFont="1" applyFill="1" applyBorder="1" applyAlignment="1">
      <alignment horizontal="justify" vertical="top" wrapText="1"/>
    </xf>
    <xf numFmtId="0" fontId="9" fillId="3" borderId="10" xfId="0" applyFont="1" applyFill="1" applyBorder="1" applyAlignment="1">
      <alignment horizontal="justify" vertical="top" wrapText="1"/>
    </xf>
    <xf numFmtId="0" fontId="9" fillId="3" borderId="0" xfId="0" applyFont="1" applyFill="1" applyBorder="1" applyAlignment="1">
      <alignment horizontal="justify" vertical="top" wrapText="1"/>
    </xf>
    <xf numFmtId="0" fontId="9" fillId="3" borderId="11" xfId="0" applyFont="1" applyFill="1" applyBorder="1" applyAlignment="1">
      <alignment horizontal="justify" vertical="top" wrapText="1"/>
    </xf>
    <xf numFmtId="0" fontId="9" fillId="3" borderId="12" xfId="0" applyFont="1" applyFill="1" applyBorder="1" applyAlignment="1">
      <alignment horizontal="justify" vertical="top" wrapText="1"/>
    </xf>
    <xf numFmtId="0" fontId="9" fillId="3" borderId="13" xfId="0" applyFont="1" applyFill="1" applyBorder="1" applyAlignment="1">
      <alignment horizontal="justify" vertical="top" wrapText="1"/>
    </xf>
    <xf numFmtId="0" fontId="9" fillId="3" borderId="14" xfId="0" applyFont="1" applyFill="1" applyBorder="1" applyAlignment="1">
      <alignment horizontal="justify" vertical="top" wrapText="1"/>
    </xf>
    <xf numFmtId="0" fontId="4" fillId="2" borderId="0" xfId="0" applyFont="1" applyFill="1" applyAlignment="1">
      <alignment horizontal="center" vertical="center" wrapText="1"/>
    </xf>
    <xf numFmtId="0" fontId="7" fillId="4" borderId="19" xfId="0" applyFont="1" applyFill="1" applyBorder="1" applyAlignment="1">
      <alignment horizontal="left" vertical="center"/>
    </xf>
    <xf numFmtId="0" fontId="7" fillId="4" borderId="20" xfId="0" applyFont="1" applyFill="1" applyBorder="1" applyAlignment="1">
      <alignment horizontal="left" vertical="center"/>
    </xf>
    <xf numFmtId="0" fontId="7" fillId="4" borderId="21" xfId="0" applyFont="1" applyFill="1" applyBorder="1" applyAlignment="1">
      <alignment horizontal="left" vertical="center"/>
    </xf>
    <xf numFmtId="0" fontId="7" fillId="3" borderId="20" xfId="0" applyFont="1" applyFill="1" applyBorder="1" applyAlignment="1">
      <alignment horizontal="center" vertical="center"/>
    </xf>
    <xf numFmtId="0" fontId="7" fillId="3" borderId="22" xfId="0" applyFont="1" applyFill="1" applyBorder="1" applyAlignment="1">
      <alignment horizontal="center" vertical="center"/>
    </xf>
    <xf numFmtId="0" fontId="7" fillId="4" borderId="23" xfId="0" applyFont="1" applyFill="1" applyBorder="1" applyAlignment="1">
      <alignment horizontal="left" vertical="center"/>
    </xf>
    <xf numFmtId="0" fontId="7" fillId="4" borderId="4" xfId="0" applyFont="1" applyFill="1" applyBorder="1" applyAlignment="1">
      <alignment horizontal="left" vertical="center"/>
    </xf>
    <xf numFmtId="0" fontId="7" fillId="4" borderId="3" xfId="0" applyFont="1" applyFill="1" applyBorder="1" applyAlignment="1">
      <alignment horizontal="left" vertical="center"/>
    </xf>
    <xf numFmtId="0" fontId="8" fillId="3" borderId="4" xfId="0" applyFont="1" applyFill="1" applyBorder="1" applyAlignment="1">
      <alignment horizontal="center" vertical="center"/>
    </xf>
    <xf numFmtId="0" fontId="8" fillId="3" borderId="24" xfId="0" applyFont="1" applyFill="1" applyBorder="1" applyAlignment="1">
      <alignment horizontal="center" vertical="center"/>
    </xf>
    <xf numFmtId="0" fontId="7" fillId="4" borderId="25" xfId="0" applyFont="1" applyFill="1" applyBorder="1" applyAlignment="1">
      <alignment horizontal="left" vertical="center"/>
    </xf>
    <xf numFmtId="0" fontId="7" fillId="4" borderId="5" xfId="0" applyFont="1" applyFill="1" applyBorder="1" applyAlignment="1">
      <alignment horizontal="left" vertical="center"/>
    </xf>
    <xf numFmtId="0" fontId="7" fillId="4" borderId="6" xfId="0" applyFont="1" applyFill="1" applyBorder="1" applyAlignment="1">
      <alignment horizontal="left" vertical="center"/>
    </xf>
    <xf numFmtId="0" fontId="8" fillId="3" borderId="2" xfId="0" applyFont="1" applyFill="1" applyBorder="1" applyAlignment="1">
      <alignment horizontal="center"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6" fillId="11" borderId="1" xfId="0" applyFont="1" applyFill="1" applyBorder="1" applyAlignment="1">
      <alignment horizontal="center" vertical="center"/>
    </xf>
    <xf numFmtId="0" fontId="0" fillId="3" borderId="0" xfId="0" applyFill="1" applyAlignment="1">
      <alignment horizontal="left"/>
    </xf>
    <xf numFmtId="0" fontId="4" fillId="11" borderId="43" xfId="0" applyFont="1" applyFill="1" applyBorder="1" applyAlignment="1">
      <alignment horizontal="center" vertical="center"/>
    </xf>
    <xf numFmtId="0" fontId="4" fillId="11" borderId="36" xfId="0" applyFont="1" applyFill="1" applyBorder="1" applyAlignment="1">
      <alignment horizontal="center" vertical="center"/>
    </xf>
    <xf numFmtId="0" fontId="3" fillId="3" borderId="0" xfId="0" applyFont="1" applyFill="1" applyAlignment="1">
      <alignment horizontal="center" vertical="center"/>
    </xf>
    <xf numFmtId="0" fontId="3" fillId="3" borderId="5" xfId="0" applyFont="1" applyFill="1" applyBorder="1" applyAlignment="1">
      <alignment horizontal="center" vertical="center"/>
    </xf>
    <xf numFmtId="0" fontId="26" fillId="0" borderId="0" xfId="0" applyFont="1"/>
    <xf numFmtId="0" fontId="26" fillId="0" borderId="0" xfId="0" applyFont="1" applyAlignment="1">
      <alignment horizontal="right"/>
    </xf>
    <xf numFmtId="171" fontId="26" fillId="5" borderId="44" xfId="0" applyNumberFormat="1" applyFont="1" applyFill="1" applyBorder="1" applyAlignment="1">
      <alignment horizontal="center" wrapText="1"/>
    </xf>
    <xf numFmtId="171" fontId="26" fillId="5" borderId="0" xfId="0" applyNumberFormat="1" applyFont="1" applyFill="1" applyBorder="1" applyAlignment="1">
      <alignment horizontal="center" wrapText="1"/>
    </xf>
    <xf numFmtId="0" fontId="19" fillId="12" borderId="0" xfId="0" applyFont="1" applyFill="1" applyAlignment="1">
      <alignment horizontal="center"/>
    </xf>
    <xf numFmtId="0" fontId="0" fillId="0" borderId="1" xfId="0" applyBorder="1"/>
    <xf numFmtId="17" fontId="0" fillId="0" borderId="1" xfId="0" applyNumberFormat="1" applyBorder="1"/>
    <xf numFmtId="0" fontId="0" fillId="0" borderId="1" xfId="0" applyBorder="1" applyAlignment="1">
      <alignment wrapText="1"/>
    </xf>
    <xf numFmtId="171" fontId="0" fillId="0" borderId="1" xfId="0" applyNumberFormat="1" applyBorder="1" applyAlignment="1">
      <alignment wrapText="1"/>
    </xf>
    <xf numFmtId="171" fontId="26" fillId="0" borderId="1" xfId="0" applyNumberFormat="1" applyFont="1" applyBorder="1" applyAlignment="1">
      <alignment wrapText="1"/>
    </xf>
    <xf numFmtId="4" fontId="0" fillId="0" borderId="0" xfId="0" applyNumberFormat="1"/>
    <xf numFmtId="8" fontId="0" fillId="0" borderId="1" xfId="0" applyNumberFormat="1" applyBorder="1"/>
    <xf numFmtId="8" fontId="0" fillId="0" borderId="0" xfId="0" applyNumberFormat="1"/>
    <xf numFmtId="0" fontId="29" fillId="3" borderId="0" xfId="0" applyFont="1" applyFill="1"/>
    <xf numFmtId="4" fontId="29" fillId="3" borderId="0" xfId="0" applyNumberFormat="1" applyFont="1" applyFill="1"/>
    <xf numFmtId="0" fontId="30" fillId="10" borderId="41" xfId="0" applyFont="1" applyFill="1" applyBorder="1"/>
    <xf numFmtId="0" fontId="30" fillId="10" borderId="37" xfId="0" applyFont="1" applyFill="1" applyBorder="1"/>
    <xf numFmtId="0" fontId="31" fillId="13" borderId="41" xfId="0" applyFont="1" applyFill="1" applyBorder="1"/>
    <xf numFmtId="0" fontId="31" fillId="13" borderId="45" xfId="0" applyFont="1" applyFill="1" applyBorder="1"/>
    <xf numFmtId="4" fontId="31" fillId="13" borderId="42" xfId="0" applyNumberFormat="1" applyFont="1" applyFill="1" applyBorder="1"/>
    <xf numFmtId="0" fontId="29" fillId="14" borderId="41" xfId="0" applyFont="1" applyFill="1" applyBorder="1"/>
    <xf numFmtId="0" fontId="29" fillId="14" borderId="45" xfId="0" applyFont="1" applyFill="1" applyBorder="1"/>
    <xf numFmtId="4" fontId="29" fillId="14" borderId="42" xfId="0" applyNumberFormat="1" applyFont="1" applyFill="1" applyBorder="1"/>
    <xf numFmtId="14" fontId="29" fillId="3" borderId="7" xfId="0" applyNumberFormat="1" applyFont="1" applyFill="1" applyBorder="1" applyAlignment="1">
      <alignment horizontal="center" vertical="center"/>
    </xf>
    <xf numFmtId="0" fontId="29" fillId="3" borderId="16" xfId="0" applyFont="1" applyFill="1" applyBorder="1" applyAlignment="1">
      <alignment horizontal="left" vertical="center"/>
    </xf>
    <xf numFmtId="172" fontId="29" fillId="3" borderId="8" xfId="0" applyNumberFormat="1" applyFont="1" applyFill="1" applyBorder="1" applyAlignment="1">
      <alignment horizontal="right" vertical="center"/>
    </xf>
    <xf numFmtId="0" fontId="29" fillId="3" borderId="37" xfId="0" applyFont="1" applyFill="1" applyBorder="1" applyAlignment="1">
      <alignment horizontal="left" wrapText="1"/>
    </xf>
    <xf numFmtId="172" fontId="29" fillId="3" borderId="37" xfId="0" applyNumberFormat="1" applyFont="1" applyFill="1" applyBorder="1" applyAlignment="1">
      <alignment horizontal="right"/>
    </xf>
    <xf numFmtId="14" fontId="29" fillId="3" borderId="10" xfId="0" applyNumberFormat="1" applyFont="1" applyFill="1" applyBorder="1" applyAlignment="1">
      <alignment horizontal="center" vertical="center"/>
    </xf>
    <xf numFmtId="0" fontId="29" fillId="3" borderId="17" xfId="0" applyFont="1" applyFill="1" applyBorder="1" applyAlignment="1">
      <alignment horizontal="left" vertical="center"/>
    </xf>
    <xf numFmtId="172" fontId="29" fillId="3" borderId="0" xfId="0" applyNumberFormat="1" applyFont="1" applyFill="1" applyBorder="1" applyAlignment="1">
      <alignment horizontal="right" vertical="center"/>
    </xf>
    <xf numFmtId="14" fontId="29" fillId="3" borderId="12" xfId="0" applyNumberFormat="1" applyFont="1" applyFill="1" applyBorder="1" applyAlignment="1">
      <alignment horizontal="center" vertical="center"/>
    </xf>
    <xf numFmtId="0" fontId="29" fillId="3" borderId="18" xfId="0" applyFont="1" applyFill="1" applyBorder="1" applyAlignment="1">
      <alignment horizontal="left" vertical="center"/>
    </xf>
    <xf numFmtId="172" fontId="29" fillId="3" borderId="13" xfId="0" applyNumberFormat="1" applyFont="1" applyFill="1" applyBorder="1" applyAlignment="1">
      <alignment horizontal="right" vertical="center"/>
    </xf>
    <xf numFmtId="172" fontId="29" fillId="3" borderId="14" xfId="0" applyNumberFormat="1" applyFont="1" applyFill="1" applyBorder="1" applyAlignment="1">
      <alignment horizontal="right"/>
    </xf>
    <xf numFmtId="14" fontId="29" fillId="3" borderId="16" xfId="0" applyNumberFormat="1" applyFont="1" applyFill="1" applyBorder="1" applyAlignment="1">
      <alignment horizontal="center" vertical="center"/>
    </xf>
    <xf numFmtId="0" fontId="29" fillId="3" borderId="16" xfId="0" applyFont="1" applyFill="1" applyBorder="1" applyAlignment="1">
      <alignment horizontal="left"/>
    </xf>
    <xf numFmtId="172" fontId="29" fillId="3" borderId="16" xfId="0" applyNumberFormat="1" applyFont="1" applyFill="1" applyBorder="1" applyAlignment="1">
      <alignment horizontal="right"/>
    </xf>
    <xf numFmtId="0" fontId="29" fillId="3" borderId="37" xfId="0" applyFont="1" applyFill="1" applyBorder="1" applyAlignment="1">
      <alignment horizontal="center" vertical="center"/>
    </xf>
    <xf numFmtId="0" fontId="29" fillId="3" borderId="37" xfId="0" applyFont="1" applyFill="1" applyBorder="1" applyAlignment="1">
      <alignment horizontal="left"/>
    </xf>
    <xf numFmtId="0" fontId="29" fillId="3" borderId="37" xfId="0" applyFont="1" applyFill="1" applyBorder="1" applyAlignment="1">
      <alignment horizontal="left" vertical="center" wrapText="1"/>
    </xf>
    <xf numFmtId="0" fontId="31" fillId="13" borderId="41" xfId="0" applyFont="1" applyFill="1" applyBorder="1" applyAlignment="1">
      <alignment horizontal="center"/>
    </xf>
    <xf numFmtId="0" fontId="31" fillId="13" borderId="42" xfId="0" applyFont="1" applyFill="1" applyBorder="1" applyAlignment="1">
      <alignment horizontal="center"/>
    </xf>
    <xf numFmtId="0" fontId="31" fillId="13" borderId="37" xfId="0" applyFont="1" applyFill="1" applyBorder="1" applyAlignment="1">
      <alignment horizontal="center" vertical="center"/>
    </xf>
    <xf numFmtId="0" fontId="31" fillId="3" borderId="0" xfId="0" applyFont="1" applyFill="1" applyBorder="1" applyAlignment="1">
      <alignment horizontal="center"/>
    </xf>
    <xf numFmtId="172" fontId="29" fillId="3" borderId="0" xfId="0" applyNumberFormat="1" applyFont="1" applyFill="1" applyBorder="1"/>
    <xf numFmtId="0" fontId="31" fillId="3" borderId="0" xfId="0" applyFont="1" applyFill="1" applyBorder="1" applyAlignment="1">
      <alignment horizontal="center" vertical="center"/>
    </xf>
    <xf numFmtId="0" fontId="30" fillId="10" borderId="41" xfId="0" applyFont="1" applyFill="1" applyBorder="1" applyAlignment="1">
      <alignment horizontal="left" vertical="center"/>
    </xf>
    <xf numFmtId="0" fontId="30" fillId="10" borderId="45" xfId="0" applyFont="1" applyFill="1" applyBorder="1" applyAlignment="1">
      <alignment horizontal="left" vertical="center"/>
    </xf>
    <xf numFmtId="0" fontId="30" fillId="10" borderId="42" xfId="0" applyFont="1" applyFill="1" applyBorder="1" applyAlignment="1">
      <alignment horizontal="left" vertical="center"/>
    </xf>
    <xf numFmtId="0" fontId="29" fillId="3" borderId="16" xfId="0" applyFont="1" applyFill="1" applyBorder="1" applyAlignment="1">
      <alignment wrapText="1"/>
    </xf>
    <xf numFmtId="0" fontId="29" fillId="3" borderId="16" xfId="0" applyFont="1" applyFill="1" applyBorder="1"/>
    <xf numFmtId="14" fontId="29" fillId="3" borderId="37" xfId="0" applyNumberFormat="1" applyFont="1" applyFill="1" applyBorder="1" applyAlignment="1">
      <alignment horizontal="center" vertical="center"/>
    </xf>
    <xf numFmtId="0" fontId="29" fillId="3" borderId="37" xfId="0" applyFont="1" applyFill="1" applyBorder="1"/>
    <xf numFmtId="0" fontId="29" fillId="3" borderId="37" xfId="0" applyFont="1" applyFill="1" applyBorder="1" applyAlignment="1">
      <alignment wrapText="1"/>
    </xf>
    <xf numFmtId="14" fontId="29" fillId="3" borderId="16" xfId="0" applyNumberFormat="1" applyFont="1" applyFill="1" applyBorder="1"/>
    <xf numFmtId="14" fontId="29" fillId="3" borderId="37" xfId="0" applyNumberFormat="1" applyFont="1" applyFill="1" applyBorder="1"/>
    <xf numFmtId="172" fontId="32" fillId="3" borderId="37" xfId="0" applyNumberFormat="1" applyFont="1" applyFill="1" applyBorder="1"/>
    <xf numFmtId="0" fontId="19" fillId="3" borderId="8" xfId="0" applyFont="1" applyFill="1" applyBorder="1" applyAlignment="1">
      <alignment horizontal="center"/>
    </xf>
  </cellXfs>
  <cellStyles count="8">
    <cellStyle name="Encabezado 1 2" xfId="7"/>
    <cellStyle name="Millares" xfId="3" builtinId="3"/>
    <cellStyle name="Millares [0] 2" xfId="1"/>
    <cellStyle name="Normal" xfId="0" builtinId="0"/>
    <cellStyle name="Normal 2" xfId="4"/>
    <cellStyle name="Porcentaje" xfId="2" builtinId="5"/>
    <cellStyle name="Título 2 2" xfId="5"/>
    <cellStyle name="Título 4" xfId="6"/>
  </cellStyles>
  <dxfs count="10">
    <dxf>
      <numFmt numFmtId="0" formatCode="General"/>
      <fill>
        <patternFill patternType="solid">
          <fgColor indexed="64"/>
          <bgColor theme="0"/>
        </patternFill>
      </fill>
    </dxf>
    <dxf>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alignment horizontal="left" vertical="center" textRotation="0" wrapText="0" indent="2" justifyLastLine="0" shrinkToFit="0" readingOrder="0"/>
    </dxf>
    <dxf>
      <numFmt numFmtId="169" formatCode="dd/mm/yyyy"/>
      <fill>
        <patternFill patternType="solid">
          <fgColor indexed="64"/>
          <bgColor theme="0"/>
        </patternFill>
      </fill>
      <alignment horizontal="left" vertical="center" textRotation="0" wrapText="0" indent="2" justifyLastLine="0" shrinkToFit="0" readingOrder="0"/>
      <border diagonalUp="0" diagonalDown="0" outline="0">
        <left style="medium">
          <color indexed="64"/>
        </left>
        <right/>
        <top/>
        <bottom/>
      </border>
    </dxf>
    <dxf>
      <fill>
        <patternFill patternType="solid">
          <fgColor indexed="64"/>
          <bgColor theme="0"/>
        </patternFill>
      </fill>
    </dxf>
    <dxf>
      <fill>
        <patternFill patternType="solid">
          <fgColor indexed="64"/>
          <bgColor theme="0"/>
        </patternFill>
      </fill>
    </dxf>
    <dxf>
      <font>
        <b/>
        <i val="0"/>
        <color theme="5"/>
      </font>
      <border>
        <bottom style="medium">
          <color theme="1" tint="0.499984740745262"/>
        </bottom>
      </border>
    </dxf>
    <dxf>
      <fill>
        <patternFill>
          <bgColor theme="2"/>
        </patternFill>
      </fill>
      <border>
        <left style="thick">
          <color theme="3"/>
        </left>
        <right style="thick">
          <color theme="3"/>
        </right>
        <top style="thick">
          <color theme="3"/>
        </top>
        <bottom style="thick">
          <color theme="3"/>
        </bottom>
        <horizontal style="thin">
          <color theme="2" tint="-9.9948118533890809E-2"/>
        </horizontal>
      </border>
    </dxf>
    <dxf>
      <font>
        <b/>
        <i val="0"/>
        <color theme="1" tint="0.34998626667073579"/>
      </font>
      <fill>
        <patternFill>
          <bgColor theme="0"/>
        </patternFill>
      </fill>
      <border>
        <bottom style="medium">
          <color theme="6" tint="-0.499984740745262"/>
        </bottom>
      </border>
    </dxf>
    <dxf>
      <font>
        <color theme="1" tint="0.14996795556505021"/>
      </font>
      <fill>
        <patternFill>
          <bgColor theme="0" tint="-4.9989318521683403E-2"/>
        </patternFill>
      </fill>
      <border diagonalUp="0" diagonalDown="0">
        <left/>
        <right/>
        <top/>
        <bottom/>
        <vertical/>
        <horizontal style="thin">
          <color theme="0" tint="-0.14996795556505021"/>
        </horizontal>
      </border>
    </dxf>
  </dxfs>
  <tableStyles count="2" defaultTableStyle="TableStyleMedium2" defaultPivotStyle="PivotStyleLight16">
    <tableStyle name="Escala de tiempo del proyecto" pivot="0" count="2">
      <tableStyleElement type="wholeTable" dxfId="9"/>
      <tableStyleElement type="headerRow" dxfId="8"/>
    </tableStyle>
    <tableStyle name="Project Timeline" pivot="0" count="2">
      <tableStyleElement type="wholeTable" dxfId="7"/>
      <tableStyleElement type="headerRow"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dk1"/>
                </a:solidFill>
                <a:latin typeface="+mn-lt"/>
                <a:ea typeface="+mn-ea"/>
                <a:cs typeface="+mn-cs"/>
              </a:defRPr>
            </a:pPr>
            <a:r>
              <a:rPr lang="en-US" sz="1100"/>
              <a:t>(8)</a:t>
            </a:r>
            <a:r>
              <a:rPr lang="en-US" sz="1100" baseline="0"/>
              <a:t> </a:t>
            </a:r>
            <a:r>
              <a:rPr lang="en-US" sz="1100"/>
              <a:t>Distribución del Plazo (días)</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dk1"/>
              </a:solidFill>
              <a:latin typeface="+mn-lt"/>
              <a:ea typeface="+mn-ea"/>
              <a:cs typeface="+mn-cs"/>
            </a:defRPr>
          </a:pPr>
          <a:endParaRPr lang="es-CR"/>
        </a:p>
      </c:txPr>
    </c:title>
    <c:autoTitleDeleted val="0"/>
    <c:plotArea>
      <c:layout/>
      <c:barChart>
        <c:barDir val="col"/>
        <c:grouping val="clustered"/>
        <c:varyColors val="0"/>
        <c:ser>
          <c:idx val="0"/>
          <c:order val="0"/>
          <c:tx>
            <c:strRef>
              <c:f>'Información Proyecto'!$G$51:$G$54</c:f>
              <c:strCache>
                <c:ptCount val="4"/>
                <c:pt idx="0">
                  <c:v>PC</c:v>
                </c:pt>
                <c:pt idx="1">
                  <c:v>EC</c:v>
                </c:pt>
                <c:pt idx="2">
                  <c:v>PS</c:v>
                </c:pt>
                <c:pt idx="3">
                  <c:v>POM</c:v>
                </c:pt>
              </c:strCache>
            </c:strRef>
          </c:tx>
          <c:spPr>
            <a:solidFill>
              <a:schemeClr val="accent1"/>
            </a:solidFill>
            <a:ln>
              <a:noFill/>
            </a:ln>
            <a:effectLst/>
          </c:spPr>
          <c:invertIfNegative val="0"/>
          <c:cat>
            <c:strRef>
              <c:f>'Información Proyecto'!$G$51:$G$54</c:f>
              <c:strCache>
                <c:ptCount val="4"/>
                <c:pt idx="0">
                  <c:v>PC</c:v>
                </c:pt>
                <c:pt idx="1">
                  <c:v>EC</c:v>
                </c:pt>
                <c:pt idx="2">
                  <c:v>PS</c:v>
                </c:pt>
                <c:pt idx="3">
                  <c:v>POM</c:v>
                </c:pt>
              </c:strCache>
            </c:strRef>
          </c:cat>
          <c:val>
            <c:numRef>
              <c:f>'Información Proyecto'!$H$51:$H$54</c:f>
              <c:numCache>
                <c:formatCode>General</c:formatCode>
                <c:ptCount val="4"/>
                <c:pt idx="0">
                  <c:v>10958</c:v>
                </c:pt>
                <c:pt idx="1">
                  <c:v>0</c:v>
                </c:pt>
                <c:pt idx="2">
                  <c:v>2</c:v>
                </c:pt>
                <c:pt idx="3">
                  <c:v>0</c:v>
                </c:pt>
              </c:numCache>
            </c:numRef>
          </c:val>
          <c:extLst>
            <c:ext xmlns:c16="http://schemas.microsoft.com/office/drawing/2014/chart" uri="{C3380CC4-5D6E-409C-BE32-E72D297353CC}">
              <c16:uniqueId val="{00000000-9D1B-4E4C-A382-028C9A0181FD}"/>
            </c:ext>
          </c:extLst>
        </c:ser>
        <c:dLbls>
          <c:showLegendKey val="0"/>
          <c:showVal val="0"/>
          <c:showCatName val="0"/>
          <c:showSerName val="0"/>
          <c:showPercent val="0"/>
          <c:showBubbleSize val="0"/>
        </c:dLbls>
        <c:gapWidth val="300"/>
        <c:axId val="-1088693392"/>
        <c:axId val="-1088686864"/>
      </c:barChart>
      <c:catAx>
        <c:axId val="-10886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R"/>
          </a:p>
        </c:txPr>
        <c:crossAx val="-1088686864"/>
        <c:crosses val="autoZero"/>
        <c:auto val="0"/>
        <c:lblAlgn val="ctr"/>
        <c:lblOffset val="100"/>
        <c:noMultiLvlLbl val="0"/>
      </c:catAx>
      <c:valAx>
        <c:axId val="-1088686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R"/>
          </a:p>
        </c:txPr>
        <c:crossAx val="-1088693392"/>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R"/>
    </a:p>
  </c:txPr>
  <c:printSettings>
    <c:headerFooter>
      <c:oddFooter>&amp;Z&amp;"Arial,Normal"(6) Estado del proyecto: </c:oddFooter>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100" b="0" i="0" baseline="0">
                <a:effectLst/>
              </a:rPr>
              <a:t>Distribución del Costo (mill)</a:t>
            </a:r>
            <a:endParaRPr lang="es-419" sz="11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R"/>
        </a:p>
      </c:txPr>
    </c:title>
    <c:autoTitleDeleted val="0"/>
    <c:plotArea>
      <c:layout/>
      <c:barChart>
        <c:barDir val="col"/>
        <c:grouping val="clustered"/>
        <c:varyColors val="0"/>
        <c:ser>
          <c:idx val="0"/>
          <c:order val="0"/>
          <c:spPr>
            <a:solidFill>
              <a:schemeClr val="accent1"/>
            </a:solidFill>
            <a:ln>
              <a:noFill/>
            </a:ln>
            <a:effectLst/>
          </c:spPr>
          <c:invertIfNegative val="0"/>
          <c:cat>
            <c:strRef>
              <c:f>'Información Proyecto'!$H$62:$H$64</c:f>
              <c:strCache>
                <c:ptCount val="3"/>
                <c:pt idx="0">
                  <c:v>MO</c:v>
                </c:pt>
                <c:pt idx="1">
                  <c:v>OM</c:v>
                </c:pt>
                <c:pt idx="2">
                  <c:v>R</c:v>
                </c:pt>
              </c:strCache>
            </c:strRef>
          </c:cat>
          <c:val>
            <c:numRef>
              <c:f>'Información Proyecto'!$I$62:$I$64</c:f>
              <c:numCache>
                <c:formatCode>0.0</c:formatCode>
                <c:ptCount val="3"/>
                <c:pt idx="0">
                  <c:v>168.37957710000001</c:v>
                </c:pt>
                <c:pt idx="1">
                  <c:v>0</c:v>
                </c:pt>
                <c:pt idx="2">
                  <c:v>0</c:v>
                </c:pt>
              </c:numCache>
            </c:numRef>
          </c:val>
          <c:extLst>
            <c:ext xmlns:c16="http://schemas.microsoft.com/office/drawing/2014/chart" uri="{C3380CC4-5D6E-409C-BE32-E72D297353CC}">
              <c16:uniqueId val="{00000000-75FF-4B4F-B284-25603D282991}"/>
            </c:ext>
          </c:extLst>
        </c:ser>
        <c:dLbls>
          <c:showLegendKey val="0"/>
          <c:showVal val="0"/>
          <c:showCatName val="0"/>
          <c:showSerName val="0"/>
          <c:showPercent val="0"/>
          <c:showBubbleSize val="0"/>
        </c:dLbls>
        <c:gapWidth val="300"/>
        <c:overlap val="-60"/>
        <c:axId val="1157640719"/>
        <c:axId val="1157641135"/>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'Información Proyecto'!$H$62:$H$64</c15:sqref>
                        </c15:formulaRef>
                      </c:ext>
                    </c:extLst>
                    <c:strCache>
                      <c:ptCount val="3"/>
                      <c:pt idx="0">
                        <c:v>MO</c:v>
                      </c:pt>
                      <c:pt idx="1">
                        <c:v>OM</c:v>
                      </c:pt>
                      <c:pt idx="2">
                        <c:v>R</c:v>
                      </c:pt>
                    </c:strCache>
                  </c:strRef>
                </c:cat>
                <c:val>
                  <c:numRef>
                    <c:extLst>
                      <c:ext uri="{02D57815-91ED-43cb-92C2-25804820EDAC}">
                        <c15:formulaRef>
                          <c15:sqref>'Información Proyecto'!$J$62:$J$64</c15:sqref>
                        </c15:formulaRef>
                      </c:ext>
                    </c:extLst>
                    <c:numCache>
                      <c:formatCode>0.0</c:formatCode>
                      <c:ptCount val="3"/>
                    </c:numCache>
                  </c:numRef>
                </c:val>
                <c:extLst>
                  <c:ext xmlns:c16="http://schemas.microsoft.com/office/drawing/2014/chart" uri="{C3380CC4-5D6E-409C-BE32-E72D297353CC}">
                    <c16:uniqueId val="{00000001-75FF-4B4F-B284-25603D282991}"/>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'Información Proyecto'!$H$62:$H$64</c15:sqref>
                        </c15:formulaRef>
                      </c:ext>
                    </c:extLst>
                    <c:strCache>
                      <c:ptCount val="3"/>
                      <c:pt idx="0">
                        <c:v>MO</c:v>
                      </c:pt>
                      <c:pt idx="1">
                        <c:v>OM</c:v>
                      </c:pt>
                      <c:pt idx="2">
                        <c:v>R</c:v>
                      </c:pt>
                    </c:strCache>
                  </c:strRef>
                </c:cat>
                <c:val>
                  <c:numRef>
                    <c:extLst xmlns:c15="http://schemas.microsoft.com/office/drawing/2012/chart">
                      <c:ext xmlns:c15="http://schemas.microsoft.com/office/drawing/2012/chart" uri="{02D57815-91ED-43cb-92C2-25804820EDAC}">
                        <c15:formulaRef>
                          <c15:sqref>'Información Proyecto'!$K$62:$K$64</c15:sqref>
                        </c15:formulaRef>
                      </c:ext>
                    </c:extLst>
                    <c:numCache>
                      <c:formatCode>0.0</c:formatCode>
                      <c:ptCount val="3"/>
                    </c:numCache>
                  </c:numRef>
                </c:val>
                <c:extLst xmlns:c15="http://schemas.microsoft.com/office/drawing/2012/chart">
                  <c:ext xmlns:c16="http://schemas.microsoft.com/office/drawing/2014/chart" uri="{C3380CC4-5D6E-409C-BE32-E72D297353CC}">
                    <c16:uniqueId val="{00000002-75FF-4B4F-B284-25603D282991}"/>
                  </c:ext>
                </c:extLst>
              </c15:ser>
            </c15:filteredBarSeries>
          </c:ext>
        </c:extLst>
      </c:barChart>
      <c:catAx>
        <c:axId val="1157640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57641135"/>
        <c:crosses val="autoZero"/>
        <c:auto val="1"/>
        <c:lblAlgn val="ctr"/>
        <c:lblOffset val="100"/>
        <c:noMultiLvlLbl val="0"/>
      </c:catAx>
      <c:valAx>
        <c:axId val="115764113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576407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oddHeader>&amp;Z&amp;"-,Negrita"Proyecto: “Estudios, Diseños y Construcción del Puente Binacional sobre el río Sixaola. (Costa Rica- Panamá)”</c:oddHeader>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Flujo de desembolsos</a:t>
            </a:r>
          </a:p>
        </c:rich>
      </c:tx>
      <c:layout/>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barChart>
        <c:barDir val="col"/>
        <c:grouping val="clustered"/>
        <c:varyColors val="0"/>
        <c:ser>
          <c:idx val="0"/>
          <c:order val="0"/>
          <c:tx>
            <c:strRef>
              <c:f>'Avance financiero '!$C$54</c:f>
              <c:strCache>
                <c:ptCount val="1"/>
              </c:strCache>
            </c:strRef>
          </c:tx>
          <c:spPr>
            <a:solidFill>
              <a:schemeClr val="accent1"/>
            </a:solidFill>
            <a:ln>
              <a:noFill/>
            </a:ln>
            <a:effectLst/>
          </c:spPr>
          <c:invertIfNegative val="0"/>
          <c:cat>
            <c:numRef>
              <c:f>'Avance financiero '!$B$55:$B$64</c:f>
              <c:numCache>
                <c:formatCode>mmm\-yy</c:formatCode>
                <c:ptCount val="10"/>
              </c:numCache>
            </c:numRef>
          </c:cat>
          <c:val>
            <c:numRef>
              <c:f>'Avance financiero '!$C$55:$C$64</c:f>
              <c:numCache>
                <c:formatCode>_([$$-540A]* #\ ##0.00_);_([$$-540A]* \(#\ ##0.00\);_([$$-540A]* "-"??_);_(@_)</c:formatCode>
                <c:ptCount val="10"/>
              </c:numCache>
            </c:numRef>
          </c:val>
          <c:extLst>
            <c:ext xmlns:c16="http://schemas.microsoft.com/office/drawing/2014/chart" uri="{C3380CC4-5D6E-409C-BE32-E72D297353CC}">
              <c16:uniqueId val="{00000000-E9C8-40C0-8FDA-089535F90512}"/>
            </c:ext>
          </c:extLst>
        </c:ser>
        <c:ser>
          <c:idx val="1"/>
          <c:order val="1"/>
          <c:tx>
            <c:strRef>
              <c:f>'Avance financiero '!$D$54</c:f>
              <c:strCache>
                <c:ptCount val="1"/>
              </c:strCache>
            </c:strRef>
          </c:tx>
          <c:spPr>
            <a:solidFill>
              <a:schemeClr val="accent2"/>
            </a:solidFill>
            <a:ln>
              <a:noFill/>
            </a:ln>
            <a:effectLst/>
          </c:spPr>
          <c:invertIfNegative val="0"/>
          <c:cat>
            <c:numRef>
              <c:f>'Avance financiero '!$B$55:$B$64</c:f>
              <c:numCache>
                <c:formatCode>mmm\-yy</c:formatCode>
                <c:ptCount val="10"/>
              </c:numCache>
            </c:numRef>
          </c:cat>
          <c:val>
            <c:numRef>
              <c:f>'Avance financiero '!$D$55:$D$64</c:f>
              <c:numCache>
                <c:formatCode>_([$$-540A]* #\ ##0.00_);_([$$-540A]* \(#\ ##0.00\);_([$$-540A]* "-"??_);_(@_)</c:formatCode>
                <c:ptCount val="10"/>
              </c:numCache>
            </c:numRef>
          </c:val>
          <c:extLst>
            <c:ext xmlns:c16="http://schemas.microsoft.com/office/drawing/2014/chart" uri="{C3380CC4-5D6E-409C-BE32-E72D297353CC}">
              <c16:uniqueId val="{00000001-E9C8-40C0-8FDA-089535F90512}"/>
            </c:ext>
          </c:extLst>
        </c:ser>
        <c:ser>
          <c:idx val="2"/>
          <c:order val="2"/>
          <c:tx>
            <c:strRef>
              <c:f>'Avance financiero '!$E$54</c:f>
              <c:strCache>
                <c:ptCount val="1"/>
              </c:strCache>
            </c:strRef>
          </c:tx>
          <c:spPr>
            <a:solidFill>
              <a:schemeClr val="accent3"/>
            </a:solidFill>
            <a:ln>
              <a:noFill/>
            </a:ln>
            <a:effectLst/>
          </c:spPr>
          <c:invertIfNegative val="0"/>
          <c:cat>
            <c:numRef>
              <c:f>'Avance financiero '!$B$55:$B$64</c:f>
              <c:numCache>
                <c:formatCode>mmm\-yy</c:formatCode>
                <c:ptCount val="10"/>
              </c:numCache>
            </c:numRef>
          </c:cat>
          <c:val>
            <c:numRef>
              <c:f>'Avance financiero '!$E$55:$E$64</c:f>
              <c:numCache>
                <c:formatCode>_([$$-540A]* #\ ##0.00_);_([$$-540A]* \(#\ ##0.00\);_([$$-540A]* "-"??_);_(@_)</c:formatCode>
                <c:ptCount val="10"/>
              </c:numCache>
            </c:numRef>
          </c:val>
          <c:extLst>
            <c:ext xmlns:c16="http://schemas.microsoft.com/office/drawing/2014/chart" uri="{C3380CC4-5D6E-409C-BE32-E72D297353CC}">
              <c16:uniqueId val="{00000002-E9C8-40C0-8FDA-089535F90512}"/>
            </c:ext>
          </c:extLst>
        </c:ser>
        <c:ser>
          <c:idx val="3"/>
          <c:order val="3"/>
          <c:tx>
            <c:strRef>
              <c:f>'Avance financiero '!$F$54</c:f>
              <c:strCache>
                <c:ptCount val="1"/>
              </c:strCache>
            </c:strRef>
          </c:tx>
          <c:spPr>
            <a:solidFill>
              <a:schemeClr val="accent4"/>
            </a:solidFill>
            <a:ln>
              <a:noFill/>
            </a:ln>
            <a:effectLst/>
          </c:spPr>
          <c:invertIfNegative val="0"/>
          <c:cat>
            <c:numRef>
              <c:f>'Avance financiero '!$B$55:$B$64</c:f>
              <c:numCache>
                <c:formatCode>mmm\-yy</c:formatCode>
                <c:ptCount val="10"/>
              </c:numCache>
            </c:numRef>
          </c:cat>
          <c:val>
            <c:numRef>
              <c:f>'Avance financiero '!$F$55:$F$64</c:f>
              <c:numCache>
                <c:formatCode>_([$$-540A]* #\ ##0.00_);_([$$-540A]* \(#\ ##0.00\);_([$$-540A]* "-"??_);_(@_)</c:formatCode>
                <c:ptCount val="10"/>
              </c:numCache>
            </c:numRef>
          </c:val>
          <c:extLst>
            <c:ext xmlns:c16="http://schemas.microsoft.com/office/drawing/2014/chart" uri="{C3380CC4-5D6E-409C-BE32-E72D297353CC}">
              <c16:uniqueId val="{00000003-E9C8-40C0-8FDA-089535F90512}"/>
            </c:ext>
          </c:extLst>
        </c:ser>
        <c:dLbls>
          <c:showLegendKey val="0"/>
          <c:showVal val="0"/>
          <c:showCatName val="0"/>
          <c:showSerName val="0"/>
          <c:showPercent val="0"/>
          <c:showBubbleSize val="0"/>
        </c:dLbls>
        <c:gapWidth val="75"/>
        <c:overlap val="-25"/>
        <c:axId val="-1306541376"/>
        <c:axId val="-1306534848"/>
      </c:barChart>
      <c:catAx>
        <c:axId val="-13065413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4848"/>
        <c:crosses val="autoZero"/>
        <c:auto val="1"/>
        <c:lblAlgn val="ctr"/>
        <c:lblOffset val="100"/>
        <c:noMultiLvlLbl val="1"/>
      </c:catAx>
      <c:valAx>
        <c:axId val="-1306534848"/>
        <c:scaling>
          <c:orientation val="minMax"/>
          <c:max val="7"/>
          <c:min val="0"/>
        </c:scaling>
        <c:delete val="0"/>
        <c:axPos val="l"/>
        <c:majorGridlines>
          <c:spPr>
            <a:ln w="9525" cap="flat" cmpd="sng" algn="ctr">
              <a:solidFill>
                <a:schemeClr val="tx1">
                  <a:lumMod val="15000"/>
                  <a:lumOff val="85000"/>
                </a:schemeClr>
              </a:solidFill>
              <a:round/>
            </a:ln>
            <a:effectLst/>
          </c:spPr>
        </c:majorGridlines>
        <c:numFmt formatCode="[$$-409]#,##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41376"/>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s-C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696774544403322E-2"/>
          <c:y val="0.10113274811998769"/>
          <c:w val="0.93018155173351413"/>
          <c:h val="0.6992110306846937"/>
        </c:manualLayout>
      </c:layout>
      <c:lineChart>
        <c:grouping val="standard"/>
        <c:varyColors val="0"/>
        <c:ser>
          <c:idx val="0"/>
          <c:order val="0"/>
          <c:tx>
            <c:strRef>
              <c:f>'Avance financiero '!$C$38</c:f>
              <c:strCache>
                <c:ptCount val="1"/>
                <c:pt idx="0">
                  <c:v>Gastos Operativos</c:v>
                </c:pt>
              </c:strCache>
            </c:strRef>
          </c:tx>
          <c:spPr>
            <a:ln w="28575" cap="rnd">
              <a:solidFill>
                <a:schemeClr val="accent1"/>
              </a:solidFill>
              <a:round/>
            </a:ln>
            <a:effectLst/>
          </c:spPr>
          <c:marker>
            <c:symbol val="circle"/>
            <c:size val="6"/>
            <c:spPr>
              <a:solidFill>
                <a:schemeClr val="accent1"/>
              </a:solidFill>
              <a:ln w="9525">
                <a:solidFill>
                  <a:schemeClr val="accent1"/>
                </a:solidFill>
              </a:ln>
              <a:effectLst/>
            </c:spPr>
          </c:marker>
          <c:cat>
            <c:numRef>
              <c:f>'Avance financiero '!$B$39:$B$42</c:f>
              <c:numCache>
                <c:formatCode>0</c:formatCode>
                <c:ptCount val="4"/>
                <c:pt idx="0">
                  <c:v>2019</c:v>
                </c:pt>
                <c:pt idx="1">
                  <c:v>2020</c:v>
                </c:pt>
                <c:pt idx="2">
                  <c:v>2021</c:v>
                </c:pt>
                <c:pt idx="3">
                  <c:v>2022</c:v>
                </c:pt>
              </c:numCache>
            </c:numRef>
          </c:cat>
          <c:val>
            <c:numRef>
              <c:f>'Avance financiero '!$C$39:$C$42</c:f>
              <c:numCache>
                <c:formatCode>_([$$-540A]* #\ ##0.00_);_([$$-540A]* \(#\ ##0.00\);_([$$-540A]* "-"??_);_(@_)</c:formatCode>
                <c:ptCount val="4"/>
                <c:pt idx="0">
                  <c:v>3.3</c:v>
                </c:pt>
                <c:pt idx="1">
                  <c:v>7.5</c:v>
                </c:pt>
                <c:pt idx="2">
                  <c:v>11.7</c:v>
                </c:pt>
                <c:pt idx="3">
                  <c:v>15.899999999999999</c:v>
                </c:pt>
              </c:numCache>
            </c:numRef>
          </c:val>
          <c:smooth val="1"/>
          <c:extLst>
            <c:ext xmlns:c16="http://schemas.microsoft.com/office/drawing/2014/chart" uri="{C3380CC4-5D6E-409C-BE32-E72D297353CC}">
              <c16:uniqueId val="{00000000-EFB4-4FEA-AD41-71F8EA9EBA1A}"/>
            </c:ext>
          </c:extLst>
        </c:ser>
        <c:ser>
          <c:idx val="1"/>
          <c:order val="1"/>
          <c:tx>
            <c:strRef>
              <c:f>'Avance financiero '!$D$38</c:f>
              <c:strCache>
                <c:ptCount val="1"/>
                <c:pt idx="0">
                  <c:v>Gastos Administrativos</c:v>
                </c:pt>
              </c:strCache>
            </c:strRef>
          </c:tx>
          <c:spPr>
            <a:ln w="28575" cap="rnd">
              <a:solidFill>
                <a:schemeClr val="accent2"/>
              </a:solidFill>
              <a:round/>
            </a:ln>
            <a:effectLst/>
          </c:spPr>
          <c:marker>
            <c:symbol val="diamond"/>
            <c:size val="6"/>
            <c:spPr>
              <a:solidFill>
                <a:schemeClr val="accent2"/>
              </a:solidFill>
              <a:ln w="9525">
                <a:solidFill>
                  <a:schemeClr val="accent2"/>
                </a:solidFill>
              </a:ln>
              <a:effectLst/>
            </c:spPr>
          </c:marker>
          <c:cat>
            <c:numRef>
              <c:f>'Avance financiero '!$B$39:$B$42</c:f>
              <c:numCache>
                <c:formatCode>0</c:formatCode>
                <c:ptCount val="4"/>
                <c:pt idx="0">
                  <c:v>2019</c:v>
                </c:pt>
                <c:pt idx="1">
                  <c:v>2020</c:v>
                </c:pt>
                <c:pt idx="2">
                  <c:v>2021</c:v>
                </c:pt>
                <c:pt idx="3">
                  <c:v>2022</c:v>
                </c:pt>
              </c:numCache>
            </c:numRef>
          </c:cat>
          <c:val>
            <c:numRef>
              <c:f>'Avance financiero '!$D$39:$D$42</c:f>
              <c:numCache>
                <c:formatCode>_([$$-540A]* #\ ##0.00_);_([$$-540A]* \(#\ ##0.00\);_([$$-540A]* "-"??_);_(@_)</c:formatCode>
                <c:ptCount val="4"/>
                <c:pt idx="0">
                  <c:v>0.6</c:v>
                </c:pt>
                <c:pt idx="1">
                  <c:v>1.58</c:v>
                </c:pt>
                <c:pt idx="2">
                  <c:v>2.52</c:v>
                </c:pt>
                <c:pt idx="3">
                  <c:v>3.33</c:v>
                </c:pt>
              </c:numCache>
            </c:numRef>
          </c:val>
          <c:smooth val="0"/>
          <c:extLst>
            <c:ext xmlns:c16="http://schemas.microsoft.com/office/drawing/2014/chart" uri="{C3380CC4-5D6E-409C-BE32-E72D297353CC}">
              <c16:uniqueId val="{00000001-EFB4-4FEA-AD41-71F8EA9EBA1A}"/>
            </c:ext>
          </c:extLst>
        </c:ser>
        <c:ser>
          <c:idx val="2"/>
          <c:order val="2"/>
          <c:tx>
            <c:strRef>
              <c:f>'Avance financiero '!$E$38</c:f>
              <c:strCache>
                <c:ptCount val="1"/>
                <c:pt idx="0">
                  <c:v>Inversión OBIS</c:v>
                </c:pt>
              </c:strCache>
            </c:strRef>
          </c:tx>
          <c:spPr>
            <a:ln w="28575" cap="rnd">
              <a:solidFill>
                <a:schemeClr val="accent3"/>
              </a:solidFill>
              <a:round/>
            </a:ln>
            <a:effectLst/>
          </c:spPr>
          <c:marker>
            <c:symbol val="triangle"/>
            <c:size val="6"/>
            <c:spPr>
              <a:solidFill>
                <a:schemeClr val="accent3"/>
              </a:solidFill>
              <a:ln w="9525">
                <a:solidFill>
                  <a:schemeClr val="accent3"/>
                </a:solidFill>
              </a:ln>
              <a:effectLst/>
            </c:spPr>
          </c:marker>
          <c:cat>
            <c:numRef>
              <c:f>'Avance financiero '!$B$39:$B$42</c:f>
              <c:numCache>
                <c:formatCode>0</c:formatCode>
                <c:ptCount val="4"/>
                <c:pt idx="0">
                  <c:v>2019</c:v>
                </c:pt>
                <c:pt idx="1">
                  <c:v>2020</c:v>
                </c:pt>
                <c:pt idx="2">
                  <c:v>2021</c:v>
                </c:pt>
                <c:pt idx="3">
                  <c:v>2022</c:v>
                </c:pt>
              </c:numCache>
            </c:numRef>
          </c:cat>
          <c:val>
            <c:numRef>
              <c:f>'Avance financiero '!$E$39:$E$42</c:f>
              <c:numCache>
                <c:formatCode>_([$$-540A]* #\ ##0.00_);_([$$-540A]* \(#\ ##0.00\);_([$$-540A]* "-"??_);_(@_)</c:formatCode>
                <c:ptCount val="4"/>
                <c:pt idx="0">
                  <c:v>0.8</c:v>
                </c:pt>
                <c:pt idx="1">
                  <c:v>61.9</c:v>
                </c:pt>
                <c:pt idx="2">
                  <c:v>123.3</c:v>
                </c:pt>
                <c:pt idx="3">
                  <c:v>149.19999999999999</c:v>
                </c:pt>
              </c:numCache>
            </c:numRef>
          </c:val>
          <c:smooth val="0"/>
          <c:extLst>
            <c:ext xmlns:c16="http://schemas.microsoft.com/office/drawing/2014/chart" uri="{C3380CC4-5D6E-409C-BE32-E72D297353CC}">
              <c16:uniqueId val="{00000002-EFB4-4FEA-AD41-71F8EA9EBA1A}"/>
            </c:ext>
          </c:extLst>
        </c:ser>
        <c:ser>
          <c:idx val="3"/>
          <c:order val="3"/>
          <c:tx>
            <c:strRef>
              <c:f>'Avance financiero '!$F$38</c:f>
              <c:strCache>
                <c:ptCount val="1"/>
              </c:strCache>
            </c:strRef>
          </c:tx>
          <c:spPr>
            <a:ln w="28575" cap="rnd">
              <a:solidFill>
                <a:schemeClr val="accent4"/>
              </a:solidFill>
              <a:round/>
            </a:ln>
            <a:effectLst/>
          </c:spPr>
          <c:marker>
            <c:symbol val="square"/>
            <c:size val="6"/>
            <c:spPr>
              <a:solidFill>
                <a:schemeClr val="accent4"/>
              </a:solidFill>
              <a:ln w="9525">
                <a:solidFill>
                  <a:schemeClr val="accent4"/>
                </a:solidFill>
              </a:ln>
              <a:effectLst/>
            </c:spPr>
          </c:marker>
          <c:cat>
            <c:numRef>
              <c:f>'Avance financiero '!$B$39:$B$42</c:f>
              <c:numCache>
                <c:formatCode>0</c:formatCode>
                <c:ptCount val="4"/>
                <c:pt idx="0">
                  <c:v>2019</c:v>
                </c:pt>
                <c:pt idx="1">
                  <c:v>2020</c:v>
                </c:pt>
                <c:pt idx="2">
                  <c:v>2021</c:v>
                </c:pt>
                <c:pt idx="3">
                  <c:v>2022</c:v>
                </c:pt>
              </c:numCache>
            </c:numRef>
          </c:cat>
          <c:val>
            <c:numRef>
              <c:f>'Avance financiero '!$F$39:$F$42</c:f>
              <c:numCache>
                <c:formatCode>_([$$-540A]* #\ ##0.00_);_([$$-540A]* \(#\ ##0.00\);_([$$-540A]* "-"??_);_(@_)</c:formatCode>
                <c:ptCount val="4"/>
              </c:numCache>
            </c:numRef>
          </c:val>
          <c:smooth val="0"/>
          <c:extLst>
            <c:ext xmlns:c16="http://schemas.microsoft.com/office/drawing/2014/chart" uri="{C3380CC4-5D6E-409C-BE32-E72D297353CC}">
              <c16:uniqueId val="{00000000-361B-49E9-B3B7-2AED8AF75F1E}"/>
            </c:ext>
          </c:extLst>
        </c:ser>
        <c:dLbls>
          <c:showLegendKey val="0"/>
          <c:showVal val="0"/>
          <c:showCatName val="0"/>
          <c:showSerName val="0"/>
          <c:showPercent val="0"/>
          <c:showBubbleSize val="0"/>
        </c:dLbls>
        <c:marker val="1"/>
        <c:smooth val="0"/>
        <c:axId val="-1306533760"/>
        <c:axId val="-1306533216"/>
      </c:lineChart>
      <c:catAx>
        <c:axId val="-130653376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3216"/>
        <c:crosses val="autoZero"/>
        <c:auto val="1"/>
        <c:lblAlgn val="ctr"/>
        <c:lblOffset val="100"/>
        <c:noMultiLvlLbl val="1"/>
      </c:catAx>
      <c:valAx>
        <c:axId val="-1306533216"/>
        <c:scaling>
          <c:orientation val="minMax"/>
          <c:max val="150"/>
          <c:min val="0"/>
        </c:scaling>
        <c:delete val="0"/>
        <c:axPos val="l"/>
        <c:majorGridlines>
          <c:spPr>
            <a:ln w="9525" cap="flat" cmpd="sng" algn="ctr">
              <a:solidFill>
                <a:schemeClr val="tx1">
                  <a:lumMod val="15000"/>
                  <a:lumOff val="85000"/>
                </a:schemeClr>
              </a:solidFill>
              <a:round/>
            </a:ln>
            <a:effectLst/>
          </c:spPr>
        </c:majorGridlines>
        <c:numFmt formatCode="_-[$$-540A]* #,##0_-;\-[$$-540A]* #,##0_-;_-[$$-540A]*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3760"/>
        <c:crosses val="autoZero"/>
        <c:crossBetween val="between"/>
        <c:majorUnit val="10"/>
        <c:minorUnit val="0.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oddHeader>&amp;Z(1)Fecha informe: 
Mes y año que reporta: &amp;D(2) Tipo de trabajo:
</c:oddHeader>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6.4399339658514423E-2"/>
          <c:y val="3.9426523297491037E-2"/>
          <c:w val="0.87774435881027235"/>
          <c:h val="0.92114695340501795"/>
        </c:manualLayout>
      </c:layout>
      <c:barChart>
        <c:barDir val="col"/>
        <c:grouping val="clustered"/>
        <c:varyColors val="0"/>
        <c:ser>
          <c:idx val="2"/>
          <c:order val="0"/>
          <c:tx>
            <c:strRef>
              <c:f>'Escala de tiempo del proyecto'!$D$19</c:f>
              <c:strCache>
                <c:ptCount val="1"/>
                <c:pt idx="0">
                  <c:v>CARGO</c:v>
                </c:pt>
              </c:strCache>
            </c:strRef>
          </c:tx>
          <c:spPr>
            <a:solidFill>
              <a:schemeClr val="accent3">
                <a:tint val="86000"/>
              </a:schemeClr>
            </a:solidFill>
            <a:ln>
              <a:noFill/>
            </a:ln>
            <a:effectLst/>
          </c:spPr>
          <c:invertIfNegative val="0"/>
          <c:errBars>
            <c:errBarType val="minus"/>
            <c:errValType val="percentage"/>
            <c:noEndCap val="0"/>
            <c:val val="100"/>
            <c:spPr>
              <a:solidFill>
                <a:schemeClr val="tx1"/>
              </a:solidFill>
              <a:ln w="6350" cap="flat" cmpd="sng" algn="ctr">
                <a:solidFill>
                  <a:schemeClr val="bg1">
                    <a:lumMod val="75000"/>
                  </a:schemeClr>
                </a:solidFill>
                <a:prstDash val="solid"/>
                <a:round/>
              </a:ln>
              <a:effectLst/>
            </c:spPr>
          </c:errBars>
          <c:cat>
            <c:strRef>
              <c:extLst>
                <c:ext xmlns:c15="http://schemas.microsoft.com/office/drawing/2012/chart" uri="{02D57815-91ED-43cb-92C2-25804820EDAC}">
                  <c15:fullRef>
                    <c15:sqref>'Escala de tiempo del proyecto'!$C$20:$C$41</c15:sqref>
                  </c15:fullRef>
                </c:ext>
              </c:extLst>
              <c:f>'Escala de tiempo del proyecto'!$C$20:$C$40</c:f>
              <c:strCache>
                <c:ptCount val="20"/>
                <c:pt idx="0">
                  <c:v>Creación de la Ley 9292</c:v>
                </c:pt>
                <c:pt idx="1">
                  <c:v>Orden de Servicio No.1 (Contrato Fideicomiso BCR-CONAVI)</c:v>
                </c:pt>
                <c:pt idx="2">
                  <c:v>Refrendo Adenda Contrato de Fideicomiso </c:v>
                </c:pt>
                <c:pt idx="3">
                  <c:v>Orden de Servicio 4 - Adenda No.1 </c:v>
                </c:pt>
                <c:pt idx="4">
                  <c:v>Orden de Servicio 5- Propuesta Plan de OBIS </c:v>
                </c:pt>
                <c:pt idx="5">
                  <c:v>Orden de Inicio Consultor de los Estudios y Anteproyecto Lote 1, 2 y 3 </c:v>
                </c:pt>
                <c:pt idx="6">
                  <c:v>Orden de Inicio Estudios de Factibilidad del Proyecto Integral, OBIS Lote 3 y Mejoras en peajes existentes </c:v>
                </c:pt>
                <c:pt idx="7">
                  <c:v>Aprobación de Anteproyectos Lote 1, 2 y 3 por los Fideicomitentes </c:v>
                </c:pt>
                <c:pt idx="8">
                  <c:v>Orden de Inicio D+C Lote 1 y Supervisión de OBIS </c:v>
                </c:pt>
                <c:pt idx="9">
                  <c:v>Anteproyectos OBIS Lote 3 aprobado por los Fideicomitentes </c:v>
                </c:pt>
                <c:pt idx="10">
                  <c:v>Orden de Inicio D+C Lote 2A </c:v>
                </c:pt>
                <c:pt idx="11">
                  <c:v>Aprobación de Estudios de Factibilidad y Anteproyecto Proyecto Integral </c:v>
                </c:pt>
                <c:pt idx="12">
                  <c:v>Contrato Financiero Fase 1B </c:v>
                </c:pt>
                <c:pt idx="13">
                  <c:v>Orden de Inicio D+C Lote 2B </c:v>
                </c:pt>
                <c:pt idx="14">
                  <c:v>Orden de Inicio D+C Lote 3 </c:v>
                </c:pt>
                <c:pt idx="15">
                  <c:v>Orden de Inicio D+C Lote 4</c:v>
                </c:pt>
                <c:pt idx="16">
                  <c:v>Orden de Inicio D+C Lote 5</c:v>
                </c:pt>
                <c:pt idx="17">
                  <c:v>Formalización Contrato Financiamiento Fase 2 </c:v>
                </c:pt>
                <c:pt idx="18">
                  <c:v>Orden de inicio D+C Proyecto Integral </c:v>
                </c:pt>
                <c:pt idx="19">
                  <c:v>Fin Etapa Pre-operativa </c:v>
                </c:pt>
              </c:strCache>
            </c:strRef>
          </c:cat>
          <c:val>
            <c:numRef>
              <c:extLst>
                <c:ext xmlns:c15="http://schemas.microsoft.com/office/drawing/2012/chart" uri="{02D57815-91ED-43cb-92C2-25804820EDAC}">
                  <c15:fullRef>
                    <c15:sqref>'Escala de tiempo del proyecto'!$D$20:$D$41</c15:sqref>
                  </c15:fullRef>
                </c:ext>
              </c:extLst>
              <c:f>'Escala de tiempo del proyecto'!$D$20:$D$40</c:f>
              <c:numCache>
                <c:formatCode>General</c:formatCode>
                <c:ptCount val="21"/>
                <c:pt idx="0">
                  <c:v>20</c:v>
                </c:pt>
                <c:pt idx="1">
                  <c:v>15</c:v>
                </c:pt>
                <c:pt idx="2">
                  <c:v>10</c:v>
                </c:pt>
                <c:pt idx="3">
                  <c:v>-5</c:v>
                </c:pt>
                <c:pt idx="4">
                  <c:v>20</c:v>
                </c:pt>
                <c:pt idx="5">
                  <c:v>10</c:v>
                </c:pt>
                <c:pt idx="6">
                  <c:v>5</c:v>
                </c:pt>
                <c:pt idx="7">
                  <c:v>-10</c:v>
                </c:pt>
                <c:pt idx="8">
                  <c:v>20</c:v>
                </c:pt>
                <c:pt idx="9">
                  <c:v>10</c:v>
                </c:pt>
                <c:pt idx="10">
                  <c:v>-5</c:v>
                </c:pt>
                <c:pt idx="11">
                  <c:v>-15</c:v>
                </c:pt>
                <c:pt idx="12">
                  <c:v>3</c:v>
                </c:pt>
                <c:pt idx="13">
                  <c:v>-7</c:v>
                </c:pt>
                <c:pt idx="14">
                  <c:v>18</c:v>
                </c:pt>
                <c:pt idx="15">
                  <c:v>-12</c:v>
                </c:pt>
                <c:pt idx="16">
                  <c:v>13</c:v>
                </c:pt>
                <c:pt idx="17">
                  <c:v>10</c:v>
                </c:pt>
                <c:pt idx="18">
                  <c:v>-5</c:v>
                </c:pt>
                <c:pt idx="19">
                  <c:v>20</c:v>
                </c:pt>
              </c:numCache>
            </c:numRef>
          </c:val>
          <c:extLst>
            <c:ext xmlns:c16="http://schemas.microsoft.com/office/drawing/2014/chart" uri="{C3380CC4-5D6E-409C-BE32-E72D297353CC}">
              <c16:uniqueId val="{00000000-0C6A-445F-8D79-61CC08EA79E2}"/>
            </c:ext>
          </c:extLst>
        </c:ser>
        <c:ser>
          <c:idx val="3"/>
          <c:order val="1"/>
          <c:tx>
            <c:strRef>
              <c:f>'Escala de tiempo del proyecto'!$B$19</c:f>
              <c:strCache>
                <c:ptCount val="1"/>
                <c:pt idx="0">
                  <c:v>FECHA</c:v>
                </c:pt>
              </c:strCache>
            </c:strRef>
          </c:tx>
          <c:spPr>
            <a:solidFill>
              <a:schemeClr val="accent3">
                <a:tint val="58000"/>
              </a:schemeClr>
            </a:solidFill>
            <a:ln>
              <a:noFill/>
            </a:ln>
            <a:effectLst/>
          </c:spPr>
          <c:invertIfNegative val="0"/>
          <c:errBars>
            <c:errBarType val="both"/>
            <c:errValType val="percentage"/>
            <c:noEndCap val="0"/>
            <c:val val="5"/>
            <c:spPr>
              <a:solidFill>
                <a:schemeClr val="tx1"/>
              </a:solidFill>
              <a:ln w="6350" cap="flat" cmpd="sng" algn="ctr">
                <a:solidFill>
                  <a:schemeClr val="tx1"/>
                </a:solidFill>
                <a:prstDash val="solid"/>
                <a:round/>
              </a:ln>
              <a:effectLst/>
            </c:spPr>
          </c:errBars>
          <c:cat>
            <c:numRef>
              <c:extLst>
                <c:ext xmlns:c15="http://schemas.microsoft.com/office/drawing/2012/chart" uri="{02D57815-91ED-43cb-92C2-25804820EDAC}">
                  <c15:fullRef>
                    <c15:sqref>'Escala de tiempo del proyecto'!$B$20:$B$41</c15:sqref>
                  </c15:fullRef>
                </c:ext>
              </c:extLst>
              <c:f>'Escala de tiempo del proyecto'!$B$20:$B$40</c:f>
              <c:numCache>
                <c:formatCode>m/d/yyyy</c:formatCode>
                <c:ptCount val="21"/>
                <c:pt idx="0">
                  <c:v>42108</c:v>
                </c:pt>
                <c:pt idx="1">
                  <c:v>42779</c:v>
                </c:pt>
                <c:pt idx="2">
                  <c:v>43020</c:v>
                </c:pt>
                <c:pt idx="3">
                  <c:v>43082</c:v>
                </c:pt>
                <c:pt idx="4">
                  <c:v>43313</c:v>
                </c:pt>
                <c:pt idx="5">
                  <c:v>43425</c:v>
                </c:pt>
                <c:pt idx="6" formatCode="dd/mm/yyyy">
                  <c:v>43763</c:v>
                </c:pt>
                <c:pt idx="7">
                  <c:v>43770</c:v>
                </c:pt>
                <c:pt idx="8">
                  <c:v>43956</c:v>
                </c:pt>
                <c:pt idx="9">
                  <c:v>44131</c:v>
                </c:pt>
                <c:pt idx="10">
                  <c:v>44126</c:v>
                </c:pt>
                <c:pt idx="11">
                  <c:v>44166</c:v>
                </c:pt>
                <c:pt idx="12">
                  <c:v>44361</c:v>
                </c:pt>
                <c:pt idx="13">
                  <c:v>44418</c:v>
                </c:pt>
                <c:pt idx="14">
                  <c:v>44396</c:v>
                </c:pt>
                <c:pt idx="15">
                  <c:v>44417</c:v>
                </c:pt>
                <c:pt idx="16">
                  <c:v>44579</c:v>
                </c:pt>
                <c:pt idx="17">
                  <c:v>44684</c:v>
                </c:pt>
                <c:pt idx="18">
                  <c:v>44917</c:v>
                </c:pt>
                <c:pt idx="19">
                  <c:v>45205</c:v>
                </c:pt>
              </c:numCache>
            </c:numRef>
          </c:cat>
          <c:val>
            <c:numRef>
              <c:extLst>
                <c:ext xmlns:c15="http://schemas.microsoft.com/office/drawing/2012/chart" uri="{02D57815-91ED-43cb-92C2-25804820EDAC}">
                  <c15:fullRef>
                    <c15:sqref>'Escala de tiempo del proyecto'!$E$20:$E$41</c15:sqref>
                  </c15:fullRef>
                </c:ext>
              </c:extLst>
              <c:f>'Escala de tiempo del proyecto'!$E$20:$E$40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extLst>
            <c:ext xmlns:c16="http://schemas.microsoft.com/office/drawing/2014/chart" uri="{C3380CC4-5D6E-409C-BE32-E72D297353CC}">
              <c16:uniqueId val="{00000001-0C6A-445F-8D79-61CC08EA79E2}"/>
            </c:ext>
          </c:extLst>
        </c:ser>
        <c:ser>
          <c:idx val="1"/>
          <c:order val="3"/>
          <c:tx>
            <c:strRef>
              <c:f>'Escala de tiempo del proyecto'!$D$19</c:f>
              <c:strCache>
                <c:ptCount val="1"/>
                <c:pt idx="0">
                  <c:v>CARGO</c:v>
                </c:pt>
              </c:strCache>
            </c:strRef>
          </c:tx>
          <c:spPr>
            <a:solidFill>
              <a:schemeClr val="accent3">
                <a:tint val="77000"/>
              </a:schemeClr>
            </a:solidFill>
            <a:ln>
              <a:noFill/>
            </a:ln>
            <a:effectLst/>
          </c:spPr>
          <c:invertIfNegative val="0"/>
          <c:dLbls>
            <c:dLbl>
              <c:idx val="0"/>
              <c:layout>
                <c:manualLayout>
                  <c:x val="-1.23463193537377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C6A-445F-8D79-61CC08EA79E2}"/>
                </c:ext>
              </c:extLst>
            </c:dLbl>
            <c:dLbl>
              <c:idx val="1"/>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C6A-445F-8D79-61CC08EA79E2}"/>
                </c:ext>
              </c:extLst>
            </c:dLbl>
            <c:dLbl>
              <c:idx val="2"/>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C6A-445F-8D79-61CC08EA79E2}"/>
                </c:ext>
              </c:extLst>
            </c:dLbl>
            <c:dLbl>
              <c:idx val="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C6A-445F-8D79-61CC08EA79E2}"/>
                </c:ext>
              </c:extLst>
            </c:dLbl>
            <c:dLbl>
              <c:idx val="5"/>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C6A-445F-8D79-61CC08EA79E2}"/>
                </c:ext>
              </c:extLst>
            </c:dLbl>
            <c:dLbl>
              <c:idx val="7"/>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C6A-445F-8D79-61CC08EA79E2}"/>
                </c:ext>
              </c:extLst>
            </c:dLbl>
            <c:dLbl>
              <c:idx val="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C6A-445F-8D79-61CC08EA79E2}"/>
                </c:ext>
              </c:extLst>
            </c:dLbl>
            <c:dLbl>
              <c:idx val="9"/>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0C6A-445F-8D79-61CC08EA79E2}"/>
                </c:ext>
              </c:extLst>
            </c:dLbl>
            <c:dLbl>
              <c:idx val="1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C6A-445F-8D79-61CC08EA79E2}"/>
                </c:ext>
              </c:extLst>
            </c:dLbl>
            <c:dLbl>
              <c:idx val="1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F74-4088-AD62-6AC2ED716A4A}"/>
                </c:ext>
              </c:extLst>
            </c:dLbl>
            <c:dLbl>
              <c:idx val="19"/>
              <c:layout>
                <c:manualLayout>
                  <c:x val="-1.8656660356759235E-16"/>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F74-4088-AD62-6AC2ED716A4A}"/>
                </c:ext>
              </c:extLst>
            </c:dLbl>
            <c:dLbl>
              <c:idx val="20"/>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74-4088-AD62-6AC2ED716A4A}"/>
                </c:ext>
              </c:extLst>
            </c:dLbl>
            <c:spPr>
              <a:solidFill>
                <a:schemeClr val="bg2"/>
              </a:solidFill>
              <a:ln>
                <a:noFill/>
              </a:ln>
              <a:effectLst/>
            </c:spPr>
            <c:txPr>
              <a:bodyPr rot="0" spcFirstLastPara="1" vertOverflow="ellipsis" vert="horz" wrap="square" anchor="ctr" anchorCtr="1"/>
              <a:lstStyle/>
              <a:p>
                <a:pPr>
                  <a:defRPr sz="1000" b="0" i="0" u="none" strike="noStrike" kern="1200" baseline="0">
                    <a:solidFill>
                      <a:schemeClr val="dk1"/>
                    </a:solidFill>
                    <a:latin typeface="Arial Narrow" panose="020B0606020202030204" pitchFamily="34" charset="0"/>
                    <a:ea typeface="+mn-ea"/>
                    <a:cs typeface="+mn-cs"/>
                  </a:defRPr>
                </a:pPr>
                <a:endParaRPr lang="es-CR"/>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BarType val="minus"/>
            <c:errValType val="percentage"/>
            <c:noEndCap val="0"/>
            <c:val val="100"/>
            <c:spPr>
              <a:solidFill>
                <a:schemeClr val="tx1"/>
              </a:solidFill>
              <a:ln w="6350" cap="flat" cmpd="sng" algn="ctr">
                <a:solidFill>
                  <a:schemeClr val="bg1">
                    <a:lumMod val="75000"/>
                  </a:schemeClr>
                </a:solidFill>
                <a:prstDash val="solid"/>
                <a:round/>
              </a:ln>
              <a:effectLst/>
            </c:spPr>
          </c:errBars>
          <c:cat>
            <c:strRef>
              <c:extLst>
                <c:ext xmlns:c15="http://schemas.microsoft.com/office/drawing/2012/chart" uri="{02D57815-91ED-43cb-92C2-25804820EDAC}">
                  <c15:fullRef>
                    <c15:sqref>'Escala de tiempo del proyecto'!$C$20:$C$40</c15:sqref>
                  </c15:fullRef>
                </c:ext>
              </c:extLst>
              <c:f>'Escala de tiempo del proyecto'!$C$20:$C$40</c:f>
              <c:strCache>
                <c:ptCount val="20"/>
                <c:pt idx="0">
                  <c:v>Creación de la Ley 9292</c:v>
                </c:pt>
                <c:pt idx="1">
                  <c:v>Orden de Servicio No.1 (Contrato Fideicomiso BCR-CONAVI)</c:v>
                </c:pt>
                <c:pt idx="2">
                  <c:v>Refrendo Adenda Contrato de Fideicomiso </c:v>
                </c:pt>
                <c:pt idx="3">
                  <c:v>Orden de Servicio 4 - Adenda No.1 </c:v>
                </c:pt>
                <c:pt idx="4">
                  <c:v>Orden de Servicio 5- Propuesta Plan de OBIS </c:v>
                </c:pt>
                <c:pt idx="5">
                  <c:v>Orden de Inicio Consultor de los Estudios y Anteproyecto Lote 1, 2 y 3 </c:v>
                </c:pt>
                <c:pt idx="6">
                  <c:v>Orden de Inicio Estudios de Factibilidad del Proyecto Integral, OBIS Lote 3 y Mejoras en peajes existentes </c:v>
                </c:pt>
                <c:pt idx="7">
                  <c:v>Aprobación de Anteproyectos Lote 1, 2 y 3 por los Fideicomitentes </c:v>
                </c:pt>
                <c:pt idx="8">
                  <c:v>Orden de Inicio D+C Lote 1 y Supervisión de OBIS </c:v>
                </c:pt>
                <c:pt idx="9">
                  <c:v>Anteproyectos OBIS Lote 3 aprobado por los Fideicomitentes </c:v>
                </c:pt>
                <c:pt idx="10">
                  <c:v>Orden de Inicio D+C Lote 2A </c:v>
                </c:pt>
                <c:pt idx="11">
                  <c:v>Aprobación de Estudios de Factibilidad y Anteproyecto Proyecto Integral </c:v>
                </c:pt>
                <c:pt idx="12">
                  <c:v>Contrato Financiero Fase 1B </c:v>
                </c:pt>
                <c:pt idx="13">
                  <c:v>Orden de Inicio D+C Lote 2B </c:v>
                </c:pt>
                <c:pt idx="14">
                  <c:v>Orden de Inicio D+C Lote 3 </c:v>
                </c:pt>
                <c:pt idx="15">
                  <c:v>Orden de Inicio D+C Lote 4</c:v>
                </c:pt>
                <c:pt idx="16">
                  <c:v>Orden de Inicio D+C Lote 5</c:v>
                </c:pt>
                <c:pt idx="17">
                  <c:v>Formalización Contrato Financiamiento Fase 2 </c:v>
                </c:pt>
                <c:pt idx="18">
                  <c:v>Orden de inicio D+C Proyecto Integral </c:v>
                </c:pt>
                <c:pt idx="19">
                  <c:v>Fin Etapa Pre-operativa </c:v>
                </c:pt>
              </c:strCache>
            </c:strRef>
          </c:cat>
          <c:val>
            <c:numRef>
              <c:extLst>
                <c:ext xmlns:c15="http://schemas.microsoft.com/office/drawing/2012/chart" uri="{02D57815-91ED-43cb-92C2-25804820EDAC}">
                  <c15:fullRef>
                    <c15:sqref>'Escala de tiempo del proyecto'!$D$20:$D$40</c15:sqref>
                  </c15:fullRef>
                </c:ext>
              </c:extLst>
              <c:f>'Escala de tiempo del proyecto'!$D$20:$D$40</c:f>
              <c:numCache>
                <c:formatCode>General</c:formatCode>
                <c:ptCount val="21"/>
                <c:pt idx="0">
                  <c:v>20</c:v>
                </c:pt>
                <c:pt idx="1">
                  <c:v>15</c:v>
                </c:pt>
                <c:pt idx="2">
                  <c:v>10</c:v>
                </c:pt>
                <c:pt idx="3">
                  <c:v>-5</c:v>
                </c:pt>
                <c:pt idx="4">
                  <c:v>20</c:v>
                </c:pt>
                <c:pt idx="5">
                  <c:v>10</c:v>
                </c:pt>
                <c:pt idx="6">
                  <c:v>5</c:v>
                </c:pt>
                <c:pt idx="7">
                  <c:v>-10</c:v>
                </c:pt>
                <c:pt idx="8">
                  <c:v>20</c:v>
                </c:pt>
                <c:pt idx="9">
                  <c:v>10</c:v>
                </c:pt>
                <c:pt idx="10">
                  <c:v>-5</c:v>
                </c:pt>
                <c:pt idx="11">
                  <c:v>-15</c:v>
                </c:pt>
                <c:pt idx="12">
                  <c:v>3</c:v>
                </c:pt>
                <c:pt idx="13">
                  <c:v>-7</c:v>
                </c:pt>
                <c:pt idx="14">
                  <c:v>18</c:v>
                </c:pt>
                <c:pt idx="15">
                  <c:v>-12</c:v>
                </c:pt>
                <c:pt idx="16">
                  <c:v>13</c:v>
                </c:pt>
                <c:pt idx="17">
                  <c:v>10</c:v>
                </c:pt>
                <c:pt idx="18">
                  <c:v>-5</c:v>
                </c:pt>
                <c:pt idx="19">
                  <c:v>20</c:v>
                </c:pt>
              </c:numCache>
            </c:numRef>
          </c:val>
          <c:extLst>
            <c:ext xmlns:c16="http://schemas.microsoft.com/office/drawing/2014/chart" uri="{C3380CC4-5D6E-409C-BE32-E72D297353CC}">
              <c16:uniqueId val="{0000000E-0C6A-445F-8D79-61CC08EA79E2}"/>
            </c:ext>
          </c:extLst>
        </c:ser>
        <c:dLbls>
          <c:showLegendKey val="0"/>
          <c:showVal val="0"/>
          <c:showCatName val="0"/>
          <c:showSerName val="0"/>
          <c:showPercent val="0"/>
          <c:showBubbleSize val="0"/>
        </c:dLbls>
        <c:gapWidth val="150"/>
        <c:axId val="-1036064800"/>
        <c:axId val="-1036074592"/>
      </c:barChart>
      <c:lineChart>
        <c:grouping val="standard"/>
        <c:varyColors val="0"/>
        <c:ser>
          <c:idx val="0"/>
          <c:order val="2"/>
          <c:tx>
            <c:strRef>
              <c:f>'Escala de tiempo del proyecto'!$B$19</c:f>
              <c:strCache>
                <c:ptCount val="1"/>
                <c:pt idx="0">
                  <c:v>FECHA</c:v>
                </c:pt>
              </c:strCache>
            </c:strRef>
          </c:tx>
          <c:spPr>
            <a:ln w="19050" cap="rnd" cmpd="sng" algn="ctr">
              <a:noFill/>
              <a:prstDash val="solid"/>
              <a:round/>
            </a:ln>
            <a:effectLst/>
          </c:spPr>
          <c:marker>
            <c:symbol val="circle"/>
            <c:size val="4"/>
            <c:spPr>
              <a:solidFill>
                <a:schemeClr val="accent3">
                  <a:shade val="76000"/>
                </a:schemeClr>
              </a:solidFill>
              <a:ln w="6350" cap="flat" cmpd="sng" algn="ctr">
                <a:solidFill>
                  <a:schemeClr val="accent3">
                    <a:shade val="76000"/>
                  </a:schemeClr>
                </a:solidFill>
                <a:prstDash val="solid"/>
                <a:round/>
              </a:ln>
              <a:effectLst/>
            </c:spPr>
          </c:marker>
          <c:errBars>
            <c:errDir val="y"/>
            <c:errBarType val="both"/>
            <c:errValType val="percentage"/>
            <c:noEndCap val="0"/>
            <c:val val="5"/>
            <c:spPr>
              <a:solidFill>
                <a:schemeClr val="tx1"/>
              </a:solidFill>
              <a:ln w="6350" cap="flat" cmpd="sng" algn="ctr">
                <a:solidFill>
                  <a:schemeClr val="tx1"/>
                </a:solidFill>
                <a:prstDash val="solid"/>
                <a:round/>
              </a:ln>
              <a:effectLst/>
            </c:spPr>
          </c:errBars>
          <c:cat>
            <c:numRef>
              <c:extLst>
                <c:ext xmlns:c15="http://schemas.microsoft.com/office/drawing/2012/chart" uri="{02D57815-91ED-43cb-92C2-25804820EDAC}">
                  <c15:fullRef>
                    <c15:sqref>'Escala de tiempo del proyecto'!$B$20:$B$40</c15:sqref>
                  </c15:fullRef>
                </c:ext>
              </c:extLst>
              <c:f>'Escala de tiempo del proyecto'!$B$20:$B$40</c:f>
              <c:numCache>
                <c:formatCode>m/d/yyyy</c:formatCode>
                <c:ptCount val="21"/>
                <c:pt idx="0">
                  <c:v>42108</c:v>
                </c:pt>
                <c:pt idx="1">
                  <c:v>42779</c:v>
                </c:pt>
                <c:pt idx="2">
                  <c:v>43020</c:v>
                </c:pt>
                <c:pt idx="3">
                  <c:v>43082</c:v>
                </c:pt>
                <c:pt idx="4">
                  <c:v>43313</c:v>
                </c:pt>
                <c:pt idx="5">
                  <c:v>43425</c:v>
                </c:pt>
                <c:pt idx="6" formatCode="dd/mm/yyyy">
                  <c:v>43763</c:v>
                </c:pt>
                <c:pt idx="7">
                  <c:v>43770</c:v>
                </c:pt>
                <c:pt idx="8">
                  <c:v>43956</c:v>
                </c:pt>
                <c:pt idx="9">
                  <c:v>44131</c:v>
                </c:pt>
                <c:pt idx="10">
                  <c:v>44126</c:v>
                </c:pt>
                <c:pt idx="11">
                  <c:v>44166</c:v>
                </c:pt>
                <c:pt idx="12">
                  <c:v>44361</c:v>
                </c:pt>
                <c:pt idx="13">
                  <c:v>44418</c:v>
                </c:pt>
                <c:pt idx="14">
                  <c:v>44396</c:v>
                </c:pt>
                <c:pt idx="15">
                  <c:v>44417</c:v>
                </c:pt>
                <c:pt idx="16">
                  <c:v>44579</c:v>
                </c:pt>
                <c:pt idx="17">
                  <c:v>44684</c:v>
                </c:pt>
                <c:pt idx="18">
                  <c:v>44917</c:v>
                </c:pt>
                <c:pt idx="19">
                  <c:v>45205</c:v>
                </c:pt>
              </c:numCache>
            </c:numRef>
          </c:cat>
          <c:val>
            <c:numRef>
              <c:extLst>
                <c:ext xmlns:c15="http://schemas.microsoft.com/office/drawing/2012/chart" uri="{02D57815-91ED-43cb-92C2-25804820EDAC}">
                  <c15:fullRef>
                    <c15:sqref>'Escala de tiempo del proyecto'!$E$20:$E$40</c15:sqref>
                  </c15:fullRef>
                </c:ext>
              </c:extLst>
              <c:f>'Escala de tiempo del proyecto'!$E$20:$E$40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1"/>
          <c:extLst>
            <c:ext xmlns:c16="http://schemas.microsoft.com/office/drawing/2014/chart" uri="{C3380CC4-5D6E-409C-BE32-E72D297353CC}">
              <c16:uniqueId val="{0000000F-0C6A-445F-8D79-61CC08EA79E2}"/>
            </c:ext>
          </c:extLst>
        </c:ser>
        <c:dLbls>
          <c:showLegendKey val="0"/>
          <c:showVal val="0"/>
          <c:showCatName val="0"/>
          <c:showSerName val="0"/>
          <c:showPercent val="0"/>
          <c:showBubbleSize val="0"/>
        </c:dLbls>
        <c:marker val="1"/>
        <c:smooth val="0"/>
        <c:axId val="-1306532672"/>
        <c:axId val="-1036075136"/>
      </c:lineChart>
      <c:dateAx>
        <c:axId val="-1306532672"/>
        <c:scaling>
          <c:orientation val="minMax"/>
          <c:min val="42095"/>
        </c:scaling>
        <c:delete val="0"/>
        <c:axPos val="b"/>
        <c:numFmt formatCode="[$-C0A]mmm\-yy;@" sourceLinked="0"/>
        <c:majorTickMark val="cross"/>
        <c:minorTickMark val="in"/>
        <c:tickLblPos val="nextTo"/>
        <c:spPr>
          <a:solidFill>
            <a:sysClr val="window" lastClr="FFFFFF"/>
          </a:solidFill>
          <a:ln w="9525" cap="flat" cmpd="sng" algn="ctr">
            <a:solidFill>
              <a:schemeClr val="bg1">
                <a:lumMod val="6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dk1"/>
                </a:solidFill>
                <a:latin typeface="Arial Narrow" panose="020B0606020202030204" pitchFamily="34" charset="0"/>
                <a:ea typeface="+mn-ea"/>
                <a:cs typeface="+mn-cs"/>
              </a:defRPr>
            </a:pPr>
            <a:endParaRPr lang="es-CR"/>
          </a:p>
        </c:txPr>
        <c:crossAx val="-1036075136"/>
        <c:crosses val="autoZero"/>
        <c:auto val="1"/>
        <c:lblOffset val="100"/>
        <c:baseTimeUnit val="days"/>
        <c:majorUnit val="1"/>
        <c:majorTimeUnit val="months"/>
        <c:minorUnit val="7"/>
        <c:minorTimeUnit val="days"/>
      </c:dateAx>
      <c:valAx>
        <c:axId val="-1036075136"/>
        <c:scaling>
          <c:orientation val="minMax"/>
        </c:scaling>
        <c:delete val="1"/>
        <c:axPos val="l"/>
        <c:numFmt formatCode="General" sourceLinked="1"/>
        <c:majorTickMark val="out"/>
        <c:minorTickMark val="none"/>
        <c:tickLblPos val="nextTo"/>
        <c:crossAx val="-1306532672"/>
        <c:crosses val="autoZero"/>
        <c:crossBetween val="midCat"/>
      </c:valAx>
      <c:valAx>
        <c:axId val="-1036074592"/>
        <c:scaling>
          <c:orientation val="minMax"/>
        </c:scaling>
        <c:delete val="1"/>
        <c:axPos val="r"/>
        <c:numFmt formatCode="General" sourceLinked="1"/>
        <c:majorTickMark val="out"/>
        <c:minorTickMark val="none"/>
        <c:tickLblPos val="nextTo"/>
        <c:crossAx val="-1036064800"/>
        <c:crosses val="max"/>
        <c:crossBetween val="between"/>
      </c:valAx>
      <c:catAx>
        <c:axId val="-1036064800"/>
        <c:scaling>
          <c:orientation val="minMax"/>
        </c:scaling>
        <c:delete val="1"/>
        <c:axPos val="b"/>
        <c:numFmt formatCode="General" sourceLinked="1"/>
        <c:majorTickMark val="out"/>
        <c:minorTickMark val="none"/>
        <c:tickLblPos val="nextTo"/>
        <c:crossAx val="-1036074592"/>
        <c:crosses val="autoZero"/>
        <c:auto val="1"/>
        <c:lblAlgn val="ctr"/>
        <c:lblOffset val="100"/>
        <c:noMultiLvlLbl val="0"/>
      </c:catAx>
      <c:spPr>
        <a:noFill/>
        <a:ln>
          <a:noFill/>
        </a:ln>
        <a:effectLst/>
      </c:spPr>
    </c:plotArea>
    <c:plotVisOnly val="0"/>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R"/>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tabColor theme="5" tint="-0.249977111117893"/>
  </sheetPr>
  <sheetViews>
    <sheetView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120387</xdr:colOff>
      <xdr:row>14</xdr:row>
      <xdr:rowOff>0</xdr:rowOff>
    </xdr:from>
    <xdr:to>
      <xdr:col>12</xdr:col>
      <xdr:colOff>215634</xdr:colOff>
      <xdr:row>30</xdr:row>
      <xdr:rowOff>23812</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333374</xdr:colOff>
      <xdr:row>14</xdr:row>
      <xdr:rowOff>9525</xdr:rowOff>
    </xdr:from>
    <xdr:to>
      <xdr:col>15</xdr:col>
      <xdr:colOff>750093</xdr:colOff>
      <xdr:row>29</xdr:row>
      <xdr:rowOff>202405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32</xdr:row>
      <xdr:rowOff>9525</xdr:rowOff>
    </xdr:from>
    <xdr:to>
      <xdr:col>11</xdr:col>
      <xdr:colOff>533400</xdr:colOff>
      <xdr:row>46</xdr:row>
      <xdr:rowOff>1190625</xdr:rowOff>
    </xdr:to>
    <xdr:sp macro="" textlink="">
      <xdr:nvSpPr>
        <xdr:cNvPr id="3" name="CuadroTexto 2"/>
        <xdr:cNvSpPr txBox="1"/>
      </xdr:nvSpPr>
      <xdr:spPr>
        <a:xfrm>
          <a:off x="28575" y="5200650"/>
          <a:ext cx="5953125" cy="373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s-CR" sz="1100">
              <a:solidFill>
                <a:schemeClr val="dk1"/>
              </a:solidFill>
              <a:effectLst/>
              <a:latin typeface="+mn-lt"/>
              <a:ea typeface="+mn-ea"/>
              <a:cs typeface="+mn-cs"/>
            </a:rPr>
            <a:t>- Costos tomados del Plan Plurianual del fideicomiso con estimación al 2022, incluye gastos operativos, administrativos y de OBIIS, el plazo corresponde al proyecto integral al 2047, siendo que los costos estimados corresponden únicamente a la fase pre-operativa.	     </a:t>
          </a:r>
        </a:p>
        <a:p>
          <a:pPr lvl="0"/>
          <a:r>
            <a:rPr lang="es-CR" sz="1100">
              <a:solidFill>
                <a:schemeClr val="dk1"/>
              </a:solidFill>
              <a:effectLst/>
              <a:latin typeface="+mn-lt"/>
              <a:ea typeface="+mn-ea"/>
              <a:cs typeface="+mn-cs"/>
            </a:rPr>
            <a:t>28/09/2020. Plan Anual Operativo (PAO) y Presupuesto Anual del Fideicomiso (PAF) 2021 aprobado por el Consejo del CONAVI </a:t>
          </a:r>
          <a:br>
            <a:rPr lang="es-CR" sz="1100">
              <a:solidFill>
                <a:schemeClr val="dk1"/>
              </a:solidFill>
              <a:effectLst/>
              <a:latin typeface="+mn-lt"/>
              <a:ea typeface="+mn-ea"/>
              <a:cs typeface="+mn-cs"/>
            </a:rPr>
          </a:br>
          <a:r>
            <a:rPr lang="es-CR" sz="1100">
              <a:solidFill>
                <a:schemeClr val="dk1"/>
              </a:solidFill>
              <a:effectLst/>
              <a:latin typeface="+mn-lt"/>
              <a:ea typeface="+mn-ea"/>
              <a:cs typeface="+mn-cs"/>
            </a:rPr>
            <a:t>15/09/2020. Informe de Estructuración Financiera final y nueva estructura tarifaria aprobado por los Fideicomitentes (UESR-03-2020-0511 (716)) (ACA 1-20-466 (74).          </a:t>
          </a:r>
          <a:br>
            <a:rPr lang="es-CR" sz="1100">
              <a:solidFill>
                <a:schemeClr val="dk1"/>
              </a:solidFill>
              <a:effectLst/>
              <a:latin typeface="+mn-lt"/>
              <a:ea typeface="+mn-ea"/>
              <a:cs typeface="+mn-cs"/>
            </a:rPr>
          </a:br>
          <a:r>
            <a:rPr lang="es-CR" sz="1100">
              <a:solidFill>
                <a:schemeClr val="dk1"/>
              </a:solidFill>
              <a:effectLst/>
              <a:latin typeface="+mn-lt"/>
              <a:ea typeface="+mn-ea"/>
              <a:cs typeface="+mn-cs"/>
            </a:rPr>
            <a:t>10/09/2020. Informe final de Estudios de Factibilidad de OBIS entregado.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20</xdr:row>
      <xdr:rowOff>104775</xdr:rowOff>
    </xdr:from>
    <xdr:to>
      <xdr:col>7</xdr:col>
      <xdr:colOff>1209675</xdr:colOff>
      <xdr:row>33</xdr:row>
      <xdr:rowOff>150421</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xdr:row>
      <xdr:rowOff>38100</xdr:rowOff>
    </xdr:from>
    <xdr:to>
      <xdr:col>7</xdr:col>
      <xdr:colOff>1200150</xdr:colOff>
      <xdr:row>20</xdr:row>
      <xdr:rowOff>57273</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8667750" cy="6296025"/>
    <xdr:graphicFrame macro="">
      <xdr:nvGraphicFramePr>
        <xdr:cNvPr id="2" name="Gráfico 1" descr="Gráfico de líneas que traza cada proyecto en el período de tiempo correspondiente." title="Escala de tiempo del proyect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1.15486E-7</cdr:x>
      <cdr:y>0.00172</cdr:y>
    </cdr:from>
    <cdr:to>
      <cdr:x>0.266</cdr:x>
      <cdr:y>0.04167</cdr:y>
    </cdr:to>
    <cdr:sp macro="" textlink="">
      <cdr:nvSpPr>
        <cdr:cNvPr id="2" name="CuadroTexto 1"/>
        <cdr:cNvSpPr txBox="1"/>
      </cdr:nvSpPr>
      <cdr:spPr>
        <a:xfrm xmlns:a="http://schemas.openxmlformats.org/drawingml/2006/main">
          <a:off x="1" y="10825"/>
          <a:ext cx="2303318" cy="251113"/>
        </a:xfrm>
        <a:prstGeom xmlns:a="http://schemas.openxmlformats.org/drawingml/2006/main" prst="rect">
          <a:avLst/>
        </a:prstGeom>
        <a:solidFill xmlns:a="http://schemas.openxmlformats.org/drawingml/2006/main">
          <a:srgbClr val="0070C0"/>
        </a:solidFill>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r>
            <a:rPr lang="es-CR" sz="1100" b="1">
              <a:solidFill>
                <a:schemeClr val="bg1"/>
              </a:solidFill>
              <a:latin typeface="Arial" panose="020B0604020202020204" pitchFamily="34" charset="0"/>
              <a:cs typeface="Arial" panose="020B0604020202020204" pitchFamily="34" charset="0"/>
            </a:rPr>
            <a:t>Escala de tiempo del proyecto</a:t>
          </a:r>
        </a:p>
      </cdr:txBody>
    </cdr:sp>
  </cdr:relSizeAnchor>
</c:userShapes>
</file>

<file path=xl/tables/table1.xml><?xml version="1.0" encoding="utf-8"?>
<table xmlns="http://schemas.openxmlformats.org/spreadsheetml/2006/main" id="1" name="DetallesDelProyecto" displayName="DetallesDelProyecto" ref="B19:E40" totalsRowShown="0" headerRowDxfId="5" dataDxfId="4">
  <tableColumns count="4">
    <tableColumn id="1" name="FECHA" dataDxfId="3"/>
    <tableColumn id="2" name="HITO" dataDxfId="2" dataCellStyle="Normal 2"/>
    <tableColumn id="4" name="CARGO" dataDxfId="1"/>
    <tableColumn id="5" name="LÍNEA BASE" dataDxfId="0">
      <calculatedColumnFormula>1</calculatedColumnFormula>
    </tableColumn>
  </tableColumns>
  <tableStyleInfo name="Project Timeline" showFirstColumn="0" showLastColumn="0" showRowStripes="1" showColumnStripes="0"/>
  <extLst>
    <ext xmlns:x14="http://schemas.microsoft.com/office/spreadsheetml/2009/9/main" uri="{504A1905-F514-4f6f-8877-14C23A59335A}">
      <x14:table altText="Detalles del proyecto" altTextSummary="Listas de Fechas, Hitos y Posiciones de gráficos para el proyecto."/>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M94"/>
  <sheetViews>
    <sheetView view="pageLayout" topLeftCell="A46" zoomScaleNormal="100" workbookViewId="0">
      <selection activeCell="A80" sqref="A80"/>
    </sheetView>
  </sheetViews>
  <sheetFormatPr baseColWidth="10" defaultRowHeight="15" x14ac:dyDescent="0.25"/>
  <cols>
    <col min="1" max="6" width="12.7109375" style="3" customWidth="1"/>
    <col min="7" max="7" width="13.7109375" style="3" customWidth="1"/>
  </cols>
  <sheetData>
    <row r="1" spans="1:13" x14ac:dyDescent="0.25">
      <c r="A1" s="93" t="s">
        <v>25</v>
      </c>
      <c r="B1" s="93"/>
      <c r="C1" s="93"/>
      <c r="D1" s="93"/>
      <c r="E1" s="93"/>
      <c r="F1" s="93"/>
      <c r="G1" s="93"/>
    </row>
    <row r="2" spans="1:13" x14ac:dyDescent="0.25">
      <c r="A2" s="93" t="s">
        <v>27</v>
      </c>
      <c r="B2" s="93"/>
      <c r="C2" s="93"/>
      <c r="D2" s="93"/>
      <c r="E2" s="93"/>
      <c r="F2" s="93"/>
      <c r="G2" s="93"/>
    </row>
    <row r="3" spans="1:13" x14ac:dyDescent="0.25">
      <c r="A3" s="50"/>
      <c r="B3" s="50"/>
      <c r="C3" s="50"/>
      <c r="D3" s="50"/>
      <c r="E3" s="50"/>
      <c r="F3" s="50"/>
      <c r="G3" s="50"/>
    </row>
    <row r="4" spans="1:13" x14ac:dyDescent="0.25">
      <c r="A4" s="51" t="s">
        <v>61</v>
      </c>
    </row>
    <row r="5" spans="1:13" x14ac:dyDescent="0.25">
      <c r="A5" s="96" t="s">
        <v>26</v>
      </c>
      <c r="B5" s="96"/>
      <c r="C5" s="96"/>
      <c r="D5" s="96"/>
      <c r="E5" s="96"/>
      <c r="F5" s="96"/>
      <c r="G5" s="96"/>
    </row>
    <row r="6" spans="1:13" x14ac:dyDescent="0.25">
      <c r="A6" s="96"/>
      <c r="B6" s="96"/>
      <c r="C6" s="96"/>
      <c r="D6" s="96"/>
      <c r="E6" s="96"/>
      <c r="F6" s="96"/>
      <c r="G6" s="96"/>
    </row>
    <row r="8" spans="1:13" x14ac:dyDescent="0.25">
      <c r="A8" s="51" t="s">
        <v>62</v>
      </c>
    </row>
    <row r="9" spans="1:13" x14ac:dyDescent="0.25">
      <c r="A9" s="94" t="s">
        <v>28</v>
      </c>
      <c r="B9" s="94"/>
      <c r="C9" s="94"/>
      <c r="D9" s="94"/>
      <c r="E9" s="94"/>
      <c r="F9" s="94"/>
      <c r="G9" s="94"/>
    </row>
    <row r="10" spans="1:13" x14ac:dyDescent="0.25">
      <c r="A10" s="94"/>
      <c r="B10" s="94"/>
      <c r="C10" s="94"/>
      <c r="D10" s="94"/>
      <c r="E10" s="94"/>
      <c r="F10" s="94"/>
      <c r="G10" s="94"/>
    </row>
    <row r="11" spans="1:13" x14ac:dyDescent="0.25">
      <c r="A11" s="49"/>
      <c r="B11" s="49"/>
      <c r="C11" s="49"/>
      <c r="D11" s="49"/>
      <c r="E11" s="49"/>
      <c r="F11" s="49"/>
      <c r="G11" s="49"/>
    </row>
    <row r="12" spans="1:13" x14ac:dyDescent="0.25">
      <c r="A12" s="51" t="s">
        <v>63</v>
      </c>
    </row>
    <row r="13" spans="1:13" x14ac:dyDescent="0.25">
      <c r="A13" s="3" t="s">
        <v>110</v>
      </c>
    </row>
    <row r="15" spans="1:13" x14ac:dyDescent="0.25">
      <c r="A15" s="51" t="s">
        <v>64</v>
      </c>
    </row>
    <row r="16" spans="1:13" x14ac:dyDescent="0.25">
      <c r="A16" s="92" t="s">
        <v>112</v>
      </c>
      <c r="B16" s="92"/>
      <c r="C16" s="92"/>
      <c r="D16" s="92"/>
      <c r="E16" s="92"/>
      <c r="F16" s="92"/>
      <c r="G16" s="92"/>
      <c r="K16" s="3"/>
      <c r="L16" s="3"/>
      <c r="M16" s="3"/>
    </row>
    <row r="17" spans="1:13" x14ac:dyDescent="0.25">
      <c r="A17" s="92"/>
      <c r="B17" s="92"/>
      <c r="C17" s="92"/>
      <c r="D17" s="92"/>
      <c r="E17" s="92"/>
      <c r="F17" s="92"/>
      <c r="G17" s="92"/>
      <c r="K17" s="3"/>
      <c r="L17" s="3"/>
      <c r="M17" s="3"/>
    </row>
    <row r="18" spans="1:13" x14ac:dyDescent="0.25">
      <c r="A18" s="3" t="s">
        <v>76</v>
      </c>
      <c r="K18" s="3"/>
      <c r="L18" s="3"/>
      <c r="M18" s="3"/>
    </row>
    <row r="19" spans="1:13" x14ac:dyDescent="0.25">
      <c r="B19" s="3" t="s">
        <v>29</v>
      </c>
      <c r="K19" s="3"/>
      <c r="L19" s="3"/>
      <c r="M19" s="3"/>
    </row>
    <row r="20" spans="1:13" x14ac:dyDescent="0.25">
      <c r="B20" s="3" t="s">
        <v>30</v>
      </c>
      <c r="K20" s="3"/>
      <c r="L20" s="3"/>
      <c r="M20" s="3"/>
    </row>
    <row r="21" spans="1:13" x14ac:dyDescent="0.25">
      <c r="B21" s="3" t="s">
        <v>103</v>
      </c>
      <c r="K21" s="3"/>
      <c r="L21" s="3"/>
      <c r="M21" s="3"/>
    </row>
    <row r="22" spans="1:13" x14ac:dyDescent="0.25">
      <c r="B22" s="3" t="s">
        <v>104</v>
      </c>
    </row>
    <row r="23" spans="1:13" x14ac:dyDescent="0.25">
      <c r="B23" s="3" t="s">
        <v>31</v>
      </c>
    </row>
    <row r="24" spans="1:13" x14ac:dyDescent="0.25">
      <c r="B24" s="3" t="s">
        <v>32</v>
      </c>
    </row>
    <row r="25" spans="1:13" x14ac:dyDescent="0.25">
      <c r="A25" s="3" t="s">
        <v>105</v>
      </c>
    </row>
    <row r="26" spans="1:13" x14ac:dyDescent="0.25">
      <c r="A26" s="3" t="s">
        <v>77</v>
      </c>
    </row>
    <row r="27" spans="1:13" x14ac:dyDescent="0.25">
      <c r="B27" s="3" t="s">
        <v>35</v>
      </c>
    </row>
    <row r="28" spans="1:13" x14ac:dyDescent="0.25">
      <c r="B28" s="3" t="s">
        <v>36</v>
      </c>
    </row>
    <row r="29" spans="1:13" x14ac:dyDescent="0.25">
      <c r="B29" s="3" t="s">
        <v>37</v>
      </c>
    </row>
    <row r="30" spans="1:13" x14ac:dyDescent="0.25">
      <c r="B30" s="3" t="s">
        <v>38</v>
      </c>
    </row>
    <row r="31" spans="1:13" x14ac:dyDescent="0.25">
      <c r="B31" s="3" t="s">
        <v>39</v>
      </c>
    </row>
    <row r="32" spans="1:13" x14ac:dyDescent="0.25">
      <c r="A32" s="4" t="s">
        <v>106</v>
      </c>
      <c r="B32" s="5"/>
      <c r="C32" s="4"/>
      <c r="D32" s="4"/>
      <c r="E32" s="5"/>
      <c r="H32" s="52"/>
      <c r="I32" s="52"/>
    </row>
    <row r="33" spans="1:9" ht="28.5" customHeight="1" x14ac:dyDescent="0.25">
      <c r="A33" s="95" t="s">
        <v>65</v>
      </c>
      <c r="B33" s="95"/>
      <c r="C33" s="95"/>
      <c r="D33" s="95"/>
      <c r="E33" s="95"/>
      <c r="F33" s="95"/>
      <c r="G33" s="95"/>
      <c r="H33" s="52"/>
      <c r="I33" s="52"/>
    </row>
    <row r="34" spans="1:9" x14ac:dyDescent="0.25">
      <c r="A34" s="4" t="s">
        <v>66</v>
      </c>
      <c r="B34" s="5"/>
      <c r="C34" s="4"/>
      <c r="D34" s="4"/>
      <c r="E34" s="5"/>
      <c r="H34" s="52"/>
      <c r="I34" s="52"/>
    </row>
    <row r="35" spans="1:9" x14ac:dyDescent="0.25">
      <c r="A35" s="95" t="s">
        <v>68</v>
      </c>
      <c r="B35" s="95"/>
      <c r="C35" s="95"/>
      <c r="D35" s="95"/>
      <c r="E35" s="95"/>
      <c r="F35" s="95"/>
      <c r="G35" s="95"/>
      <c r="H35" s="52"/>
      <c r="I35" s="52"/>
    </row>
    <row r="36" spans="1:9" ht="31.5" customHeight="1" x14ac:dyDescent="0.25">
      <c r="A36" s="95" t="s">
        <v>67</v>
      </c>
      <c r="B36" s="95"/>
      <c r="C36" s="95"/>
      <c r="D36" s="95"/>
      <c r="E36" s="95"/>
      <c r="F36" s="95"/>
      <c r="G36" s="95"/>
      <c r="H36" s="52"/>
      <c r="I36" s="52"/>
    </row>
    <row r="37" spans="1:9" s="52" customFormat="1" ht="45.75" customHeight="1" x14ac:dyDescent="0.25">
      <c r="A37" s="95" t="s">
        <v>78</v>
      </c>
      <c r="B37" s="95"/>
      <c r="C37" s="95"/>
      <c r="D37" s="95"/>
      <c r="E37" s="95"/>
      <c r="F37" s="95"/>
      <c r="G37" s="95"/>
    </row>
    <row r="38" spans="1:9" x14ac:dyDescent="0.25">
      <c r="A38" s="5" t="s">
        <v>79</v>
      </c>
      <c r="B38" s="5"/>
      <c r="C38" s="5"/>
      <c r="D38" s="5"/>
      <c r="E38" s="5"/>
      <c r="F38" s="5"/>
      <c r="G38" s="5"/>
    </row>
    <row r="39" spans="1:9" x14ac:dyDescent="0.25">
      <c r="A39" s="53" t="s">
        <v>69</v>
      </c>
      <c r="B39" s="53"/>
      <c r="C39" s="53"/>
      <c r="D39" s="5"/>
      <c r="E39" s="5"/>
      <c r="F39" s="5"/>
      <c r="G39" s="5"/>
    </row>
    <row r="40" spans="1:9" x14ac:dyDescent="0.25">
      <c r="A40" s="53" t="s">
        <v>107</v>
      </c>
      <c r="B40" s="53"/>
      <c r="C40" s="53"/>
      <c r="D40" s="5"/>
      <c r="E40" s="5"/>
      <c r="F40" s="5"/>
      <c r="G40" s="5"/>
    </row>
    <row r="41" spans="1:9" x14ac:dyDescent="0.25">
      <c r="A41" s="53" t="s">
        <v>70</v>
      </c>
      <c r="B41" s="53"/>
      <c r="C41" s="53"/>
      <c r="D41" s="5"/>
      <c r="E41" s="5"/>
      <c r="F41" s="5"/>
      <c r="G41" s="5"/>
    </row>
    <row r="42" spans="1:9" ht="35.25" customHeight="1" x14ac:dyDescent="0.25">
      <c r="A42" s="95" t="s">
        <v>71</v>
      </c>
      <c r="B42" s="95"/>
      <c r="C42" s="95"/>
      <c r="D42" s="95"/>
      <c r="E42" s="95"/>
      <c r="F42" s="95"/>
      <c r="G42" s="95"/>
    </row>
    <row r="43" spans="1:9" ht="45" customHeight="1" x14ac:dyDescent="0.25">
      <c r="A43" s="95" t="s">
        <v>72</v>
      </c>
      <c r="B43" s="95"/>
      <c r="C43" s="95"/>
      <c r="D43" s="95"/>
      <c r="E43" s="95"/>
      <c r="F43" s="95"/>
      <c r="G43" s="95"/>
    </row>
    <row r="44" spans="1:9" x14ac:dyDescent="0.25">
      <c r="A44" s="53" t="s">
        <v>73</v>
      </c>
      <c r="B44" s="53"/>
      <c r="C44" s="53"/>
      <c r="D44" s="5"/>
    </row>
    <row r="45" spans="1:9" ht="35.25" customHeight="1" x14ac:dyDescent="0.25">
      <c r="A45" s="95" t="s">
        <v>74</v>
      </c>
      <c r="B45" s="95"/>
      <c r="C45" s="95"/>
      <c r="D45" s="95"/>
      <c r="E45" s="95"/>
      <c r="F45" s="95"/>
      <c r="G45" s="95"/>
    </row>
    <row r="46" spans="1:9" x14ac:dyDescent="0.25">
      <c r="A46" s="54" t="s">
        <v>108</v>
      </c>
      <c r="B46" s="54"/>
      <c r="C46" s="54"/>
      <c r="D46" s="5"/>
    </row>
    <row r="47" spans="1:9" ht="43.5" customHeight="1" x14ac:dyDescent="0.25">
      <c r="A47" s="97" t="s">
        <v>75</v>
      </c>
      <c r="B47" s="97"/>
      <c r="C47" s="97"/>
      <c r="D47" s="97"/>
      <c r="E47" s="97"/>
      <c r="F47" s="97"/>
      <c r="G47" s="97"/>
    </row>
    <row r="48" spans="1:9" ht="33" customHeight="1" x14ac:dyDescent="0.25">
      <c r="A48" s="96" t="s">
        <v>80</v>
      </c>
      <c r="B48" s="96"/>
      <c r="C48" s="96"/>
      <c r="D48" s="96"/>
      <c r="E48" s="96"/>
      <c r="F48" s="96"/>
      <c r="G48" s="96"/>
    </row>
    <row r="49" spans="1:12" x14ac:dyDescent="0.25">
      <c r="A49" s="55" t="s">
        <v>43</v>
      </c>
      <c r="B49" s="55"/>
      <c r="C49" s="55"/>
    </row>
    <row r="50" spans="1:12" ht="30.75" customHeight="1" x14ac:dyDescent="0.25">
      <c r="A50" s="98" t="s">
        <v>44</v>
      </c>
      <c r="B50" s="98"/>
      <c r="C50" s="98"/>
      <c r="D50" s="98"/>
      <c r="E50" s="98"/>
      <c r="F50" s="98"/>
      <c r="G50" s="98"/>
    </row>
    <row r="51" spans="1:12" ht="30" customHeight="1" x14ac:dyDescent="0.25">
      <c r="A51" s="98" t="s">
        <v>45</v>
      </c>
      <c r="B51" s="98"/>
      <c r="C51" s="98"/>
      <c r="D51" s="98"/>
      <c r="E51" s="98"/>
      <c r="F51" s="98"/>
      <c r="G51" s="98"/>
      <c r="I51" s="3"/>
      <c r="J51" s="3"/>
      <c r="K51" s="3"/>
      <c r="L51" s="3"/>
    </row>
    <row r="52" spans="1:12" ht="32.25" customHeight="1" x14ac:dyDescent="0.25">
      <c r="A52" s="98" t="s">
        <v>46</v>
      </c>
      <c r="B52" s="98"/>
      <c r="C52" s="98"/>
      <c r="D52" s="98"/>
      <c r="E52" s="98"/>
      <c r="F52" s="98"/>
      <c r="G52" s="98"/>
    </row>
    <row r="53" spans="1:12" ht="20.25" customHeight="1" x14ac:dyDescent="0.25">
      <c r="A53" s="98" t="s">
        <v>47</v>
      </c>
      <c r="B53" s="98"/>
      <c r="C53" s="98"/>
      <c r="D53" s="98"/>
      <c r="E53" s="98"/>
      <c r="F53" s="98"/>
      <c r="G53" s="98"/>
    </row>
    <row r="54" spans="1:12" ht="30.75" customHeight="1" x14ac:dyDescent="0.25">
      <c r="A54" s="96" t="s">
        <v>48</v>
      </c>
      <c r="B54" s="96"/>
      <c r="C54" s="96"/>
      <c r="D54" s="96"/>
      <c r="E54" s="96"/>
      <c r="F54" s="96"/>
      <c r="G54" s="96"/>
    </row>
    <row r="55" spans="1:12" x14ac:dyDescent="0.25">
      <c r="A55" s="3" t="s">
        <v>81</v>
      </c>
    </row>
    <row r="56" spans="1:12" ht="47.25" customHeight="1" x14ac:dyDescent="0.25">
      <c r="A56" s="98" t="s">
        <v>52</v>
      </c>
      <c r="B56" s="98"/>
      <c r="C56" s="98"/>
      <c r="D56" s="98"/>
      <c r="E56" s="98"/>
      <c r="F56" s="98"/>
      <c r="G56" s="98"/>
    </row>
    <row r="57" spans="1:12" x14ac:dyDescent="0.25">
      <c r="A57" s="3" t="s">
        <v>82</v>
      </c>
    </row>
    <row r="59" spans="1:12" x14ac:dyDescent="0.25">
      <c r="A59" s="51" t="s">
        <v>83</v>
      </c>
    </row>
    <row r="60" spans="1:12" ht="32.25" customHeight="1" x14ac:dyDescent="0.25">
      <c r="A60" s="92" t="s">
        <v>109</v>
      </c>
      <c r="B60" s="92"/>
      <c r="C60" s="92"/>
      <c r="D60" s="92"/>
      <c r="E60" s="92"/>
      <c r="F60" s="92"/>
      <c r="G60" s="92"/>
    </row>
    <row r="61" spans="1:12" ht="44.25" customHeight="1" x14ac:dyDescent="0.25">
      <c r="A61" s="92" t="s">
        <v>86</v>
      </c>
      <c r="B61" s="92"/>
      <c r="C61" s="92"/>
      <c r="D61" s="92"/>
      <c r="E61" s="92"/>
      <c r="F61" s="92"/>
      <c r="G61" s="92"/>
    </row>
    <row r="62" spans="1:12" x14ac:dyDescent="0.25">
      <c r="A62" s="3" t="s">
        <v>96</v>
      </c>
    </row>
    <row r="63" spans="1:12" x14ac:dyDescent="0.25">
      <c r="A63" s="96" t="s">
        <v>97</v>
      </c>
      <c r="B63" s="96"/>
      <c r="C63" s="96"/>
      <c r="D63" s="96"/>
      <c r="E63" s="96"/>
      <c r="F63" s="96"/>
      <c r="G63" s="96"/>
    </row>
    <row r="64" spans="1:12" x14ac:dyDescent="0.25">
      <c r="A64" s="96"/>
      <c r="B64" s="96"/>
      <c r="C64" s="96"/>
      <c r="D64" s="96"/>
      <c r="E64" s="96"/>
      <c r="F64" s="96"/>
      <c r="G64" s="96"/>
    </row>
    <row r="65" spans="1:7" ht="15" customHeight="1" x14ac:dyDescent="0.25">
      <c r="A65" s="92" t="s">
        <v>98</v>
      </c>
      <c r="B65" s="92"/>
      <c r="C65" s="92"/>
      <c r="D65" s="92"/>
      <c r="E65" s="92"/>
      <c r="F65" s="92"/>
      <c r="G65" s="92"/>
    </row>
    <row r="66" spans="1:7" x14ac:dyDescent="0.25">
      <c r="A66" s="92"/>
      <c r="B66" s="92"/>
      <c r="C66" s="92"/>
      <c r="D66" s="92"/>
      <c r="E66" s="92"/>
      <c r="F66" s="92"/>
      <c r="G66" s="92"/>
    </row>
    <row r="67" spans="1:7" ht="35.25" customHeight="1" x14ac:dyDescent="0.25">
      <c r="A67" s="92" t="s">
        <v>99</v>
      </c>
      <c r="B67" s="92"/>
      <c r="C67" s="92"/>
      <c r="D67" s="92"/>
      <c r="E67" s="92"/>
      <c r="F67" s="92"/>
      <c r="G67" s="92"/>
    </row>
    <row r="68" spans="1:7" x14ac:dyDescent="0.25">
      <c r="A68" s="94" t="s">
        <v>100</v>
      </c>
      <c r="B68" s="94"/>
      <c r="C68" s="94"/>
      <c r="D68" s="94"/>
      <c r="E68" s="94"/>
      <c r="F68" s="94"/>
      <c r="G68" s="94"/>
    </row>
    <row r="69" spans="1:7" x14ac:dyDescent="0.25">
      <c r="A69" s="94"/>
      <c r="B69" s="94"/>
      <c r="C69" s="94"/>
      <c r="D69" s="94"/>
      <c r="E69" s="94"/>
      <c r="F69" s="94"/>
      <c r="G69" s="94"/>
    </row>
    <row r="71" spans="1:7" x14ac:dyDescent="0.25">
      <c r="A71" s="51" t="s">
        <v>92</v>
      </c>
    </row>
    <row r="72" spans="1:7" x14ac:dyDescent="0.25">
      <c r="A72" s="96" t="s">
        <v>94</v>
      </c>
      <c r="B72" s="96"/>
      <c r="C72" s="96"/>
      <c r="D72" s="96"/>
      <c r="E72" s="96"/>
      <c r="F72" s="96"/>
      <c r="G72" s="96"/>
    </row>
    <row r="73" spans="1:7" x14ac:dyDescent="0.25">
      <c r="A73" s="96"/>
      <c r="B73" s="96"/>
      <c r="C73" s="96"/>
      <c r="D73" s="96"/>
      <c r="E73" s="96"/>
      <c r="F73" s="96"/>
      <c r="G73" s="96"/>
    </row>
    <row r="74" spans="1:7" x14ac:dyDescent="0.25">
      <c r="A74" s="96"/>
      <c r="B74" s="96"/>
      <c r="C74" s="96"/>
      <c r="D74" s="96"/>
      <c r="E74" s="96"/>
      <c r="F74" s="96"/>
      <c r="G74" s="96"/>
    </row>
    <row r="75" spans="1:7" x14ac:dyDescent="0.25">
      <c r="A75" s="96" t="s">
        <v>101</v>
      </c>
      <c r="B75" s="96"/>
      <c r="C75" s="96"/>
      <c r="D75" s="96"/>
      <c r="E75" s="96"/>
      <c r="F75" s="96"/>
      <c r="G75" s="96"/>
    </row>
    <row r="76" spans="1:7" x14ac:dyDescent="0.25">
      <c r="A76" s="96"/>
      <c r="B76" s="96"/>
      <c r="C76" s="96"/>
      <c r="D76" s="96"/>
      <c r="E76" s="96"/>
      <c r="F76" s="96"/>
      <c r="G76" s="96"/>
    </row>
    <row r="77" spans="1:7" x14ac:dyDescent="0.25">
      <c r="A77" s="3" t="s">
        <v>95</v>
      </c>
    </row>
    <row r="78" spans="1:7" x14ac:dyDescent="0.25">
      <c r="A78" s="3" t="s">
        <v>102</v>
      </c>
    </row>
    <row r="80" spans="1:7" x14ac:dyDescent="0.25">
      <c r="A80" s="51" t="s">
        <v>115</v>
      </c>
    </row>
    <row r="81" spans="1:7" ht="15" customHeight="1" x14ac:dyDescent="0.25">
      <c r="A81" s="96" t="s">
        <v>122</v>
      </c>
      <c r="B81" s="96"/>
      <c r="C81" s="96"/>
      <c r="D81" s="96"/>
      <c r="E81" s="96"/>
      <c r="F81" s="96"/>
      <c r="G81" s="96"/>
    </row>
    <row r="82" spans="1:7" x14ac:dyDescent="0.25">
      <c r="A82" s="96"/>
      <c r="B82" s="96"/>
      <c r="C82" s="96"/>
      <c r="D82" s="96"/>
      <c r="E82" s="96"/>
      <c r="F82" s="96"/>
      <c r="G82" s="96"/>
    </row>
    <row r="83" spans="1:7" x14ac:dyDescent="0.25">
      <c r="A83" s="96"/>
      <c r="B83" s="96"/>
      <c r="C83" s="96"/>
      <c r="D83" s="96"/>
      <c r="E83" s="96"/>
      <c r="F83" s="96"/>
      <c r="G83" s="96"/>
    </row>
    <row r="84" spans="1:7" x14ac:dyDescent="0.25">
      <c r="A84" s="96"/>
      <c r="B84" s="96"/>
      <c r="C84" s="96"/>
      <c r="D84" s="96"/>
      <c r="E84" s="96"/>
      <c r="F84" s="96"/>
      <c r="G84" s="96"/>
    </row>
    <row r="85" spans="1:7" x14ac:dyDescent="0.25">
      <c r="A85" s="96" t="s">
        <v>123</v>
      </c>
      <c r="B85" s="96"/>
      <c r="C85" s="96"/>
      <c r="D85" s="96"/>
      <c r="E85" s="96"/>
      <c r="F85" s="96"/>
      <c r="G85" s="96"/>
    </row>
    <row r="86" spans="1:7" x14ac:dyDescent="0.25">
      <c r="A86" s="96"/>
      <c r="B86" s="96"/>
      <c r="C86" s="96"/>
      <c r="D86" s="96"/>
      <c r="E86" s="96"/>
      <c r="F86" s="96"/>
      <c r="G86" s="96"/>
    </row>
    <row r="87" spans="1:7" x14ac:dyDescent="0.25">
      <c r="A87" s="96" t="s">
        <v>124</v>
      </c>
      <c r="B87" s="96"/>
      <c r="C87" s="96"/>
      <c r="D87" s="96"/>
      <c r="E87" s="96"/>
      <c r="F87" s="96"/>
      <c r="G87" s="96"/>
    </row>
    <row r="88" spans="1:7" x14ac:dyDescent="0.25">
      <c r="A88" s="96"/>
      <c r="B88" s="96"/>
      <c r="C88" s="96"/>
      <c r="D88" s="96"/>
      <c r="E88" s="96"/>
      <c r="F88" s="96"/>
      <c r="G88" s="96"/>
    </row>
    <row r="89" spans="1:7" ht="15" customHeight="1" x14ac:dyDescent="0.25">
      <c r="A89" s="96" t="s">
        <v>125</v>
      </c>
      <c r="B89" s="96"/>
      <c r="C89" s="96"/>
      <c r="D89" s="96"/>
      <c r="E89" s="96"/>
      <c r="F89" s="96"/>
      <c r="G89" s="96"/>
    </row>
    <row r="90" spans="1:7" x14ac:dyDescent="0.25">
      <c r="A90" s="96"/>
      <c r="B90" s="96"/>
      <c r="C90" s="96"/>
      <c r="D90" s="96"/>
      <c r="E90" s="96"/>
      <c r="F90" s="96"/>
      <c r="G90" s="96"/>
    </row>
    <row r="92" spans="1:7" x14ac:dyDescent="0.25">
      <c r="A92" s="51" t="s">
        <v>114</v>
      </c>
    </row>
    <row r="93" spans="1:7" x14ac:dyDescent="0.25">
      <c r="A93" s="92" t="s">
        <v>111</v>
      </c>
      <c r="B93" s="92"/>
      <c r="C93" s="92"/>
      <c r="D93" s="92"/>
      <c r="E93" s="92"/>
      <c r="F93" s="92"/>
      <c r="G93" s="92"/>
    </row>
    <row r="94" spans="1:7" x14ac:dyDescent="0.25">
      <c r="A94" s="92"/>
      <c r="B94" s="92"/>
      <c r="C94" s="92"/>
      <c r="D94" s="92"/>
      <c r="E94" s="92"/>
      <c r="F94" s="92"/>
      <c r="G94" s="92"/>
    </row>
  </sheetData>
  <mergeCells count="33">
    <mergeCell ref="A85:G86"/>
    <mergeCell ref="A87:G88"/>
    <mergeCell ref="A89:G90"/>
    <mergeCell ref="A72:G74"/>
    <mergeCell ref="A75:G76"/>
    <mergeCell ref="A63:G64"/>
    <mergeCell ref="A81:G84"/>
    <mergeCell ref="A53:G53"/>
    <mergeCell ref="A54:G54"/>
    <mergeCell ref="A56:G56"/>
    <mergeCell ref="A68:G69"/>
    <mergeCell ref="A61:G61"/>
    <mergeCell ref="A37:G37"/>
    <mergeCell ref="A42:G42"/>
    <mergeCell ref="A43:G43"/>
    <mergeCell ref="A51:G51"/>
    <mergeCell ref="A52:G52"/>
    <mergeCell ref="A93:G94"/>
    <mergeCell ref="A1:G1"/>
    <mergeCell ref="A2:G2"/>
    <mergeCell ref="A9:G10"/>
    <mergeCell ref="A33:G33"/>
    <mergeCell ref="A35:G35"/>
    <mergeCell ref="A5:G6"/>
    <mergeCell ref="A16:G17"/>
    <mergeCell ref="A60:G60"/>
    <mergeCell ref="A65:G66"/>
    <mergeCell ref="A67:G67"/>
    <mergeCell ref="A36:G36"/>
    <mergeCell ref="A45:G45"/>
    <mergeCell ref="A47:G47"/>
    <mergeCell ref="A48:G48"/>
    <mergeCell ref="A50:G5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G82"/>
  <sheetViews>
    <sheetView tabSelected="1" zoomScale="90" zoomScaleNormal="90" zoomScaleSheetLayoutView="100" zoomScalePageLayoutView="30" workbookViewId="0">
      <selection activeCell="E63" sqref="E63:F63"/>
    </sheetView>
  </sheetViews>
  <sheetFormatPr baseColWidth="10" defaultColWidth="11.42578125" defaultRowHeight="14.25" x14ac:dyDescent="0.2"/>
  <cols>
    <col min="1" max="1" width="10.85546875" style="1" customWidth="1"/>
    <col min="2" max="2" width="13.85546875" style="1" customWidth="1"/>
    <col min="3" max="3" width="13" style="1" customWidth="1"/>
    <col min="4" max="4" width="8.28515625" style="1" customWidth="1"/>
    <col min="5" max="5" width="13.7109375" style="1" customWidth="1"/>
    <col min="6" max="6" width="8.28515625" style="1" customWidth="1"/>
    <col min="7" max="7" width="12.42578125" style="1" customWidth="1"/>
    <col min="8" max="8" width="12.140625" style="1" customWidth="1"/>
    <col min="9" max="9" width="9.28515625" style="1" customWidth="1"/>
    <col min="10" max="10" width="20.140625" style="1" customWidth="1"/>
    <col min="11" max="12" width="8.28515625" style="1" customWidth="1"/>
    <col min="13" max="13" width="8.7109375" style="1" customWidth="1"/>
    <col min="14" max="14" width="18.28515625" style="1" customWidth="1"/>
    <col min="15" max="15" width="36.42578125" style="1" customWidth="1"/>
    <col min="16" max="16" width="12.140625" style="1" customWidth="1"/>
    <col min="17" max="16384" width="11.42578125" style="1"/>
  </cols>
  <sheetData>
    <row r="1" spans="1:16" ht="45" customHeight="1" x14ac:dyDescent="0.2">
      <c r="A1" s="188" t="s">
        <v>130</v>
      </c>
      <c r="B1" s="188"/>
      <c r="C1" s="188"/>
      <c r="D1" s="188"/>
      <c r="E1" s="188"/>
      <c r="F1" s="188"/>
      <c r="G1" s="188"/>
      <c r="H1" s="188"/>
      <c r="I1" s="188"/>
      <c r="J1" s="188"/>
      <c r="K1" s="188"/>
      <c r="L1" s="188"/>
      <c r="M1" s="188"/>
      <c r="N1" s="188"/>
      <c r="O1" s="188"/>
      <c r="P1" s="188"/>
    </row>
    <row r="2" spans="1:16" s="3" customFormat="1" ht="3.6" customHeight="1" thickBot="1" x14ac:dyDescent="0.25">
      <c r="D2" s="2"/>
      <c r="E2" s="2"/>
      <c r="F2" s="2"/>
      <c r="G2" s="2"/>
      <c r="H2" s="2"/>
      <c r="I2" s="2"/>
      <c r="J2" s="2"/>
    </row>
    <row r="3" spans="1:16" ht="15" customHeight="1" x14ac:dyDescent="0.2">
      <c r="A3" s="189" t="s">
        <v>56</v>
      </c>
      <c r="B3" s="190"/>
      <c r="C3" s="191"/>
      <c r="D3" s="192" t="s">
        <v>126</v>
      </c>
      <c r="E3" s="192"/>
      <c r="F3" s="192"/>
      <c r="G3" s="192"/>
      <c r="H3" s="192"/>
      <c r="I3" s="193"/>
      <c r="J3" s="7"/>
      <c r="K3" s="179" t="s">
        <v>139</v>
      </c>
      <c r="L3" s="180"/>
      <c r="M3" s="180"/>
      <c r="N3" s="180"/>
      <c r="O3" s="180"/>
      <c r="P3" s="181"/>
    </row>
    <row r="4" spans="1:16" ht="15" customHeight="1" x14ac:dyDescent="0.2">
      <c r="A4" s="194" t="s">
        <v>34</v>
      </c>
      <c r="B4" s="195"/>
      <c r="C4" s="196"/>
      <c r="D4" s="197" t="s">
        <v>127</v>
      </c>
      <c r="E4" s="197"/>
      <c r="F4" s="197"/>
      <c r="G4" s="197"/>
      <c r="H4" s="197"/>
      <c r="I4" s="198"/>
      <c r="J4" s="4"/>
      <c r="K4" s="182"/>
      <c r="L4" s="183"/>
      <c r="M4" s="183"/>
      <c r="N4" s="183"/>
      <c r="O4" s="183"/>
      <c r="P4" s="184"/>
    </row>
    <row r="5" spans="1:16" ht="15" customHeight="1" x14ac:dyDescent="0.2">
      <c r="A5" s="194" t="s">
        <v>0</v>
      </c>
      <c r="B5" s="195"/>
      <c r="C5" s="196"/>
      <c r="D5" s="197" t="s">
        <v>128</v>
      </c>
      <c r="E5" s="197"/>
      <c r="F5" s="197"/>
      <c r="G5" s="197"/>
      <c r="H5" s="197"/>
      <c r="I5" s="198"/>
      <c r="J5" s="4"/>
      <c r="K5" s="182"/>
      <c r="L5" s="183"/>
      <c r="M5" s="183"/>
      <c r="N5" s="183"/>
      <c r="O5" s="183"/>
      <c r="P5" s="184"/>
    </row>
    <row r="6" spans="1:16" ht="25.5" customHeight="1" x14ac:dyDescent="0.2">
      <c r="A6" s="199" t="s">
        <v>9</v>
      </c>
      <c r="B6" s="200"/>
      <c r="C6" s="201"/>
      <c r="D6" s="202" t="s">
        <v>129</v>
      </c>
      <c r="E6" s="197"/>
      <c r="F6" s="197"/>
      <c r="G6" s="197"/>
      <c r="H6" s="197"/>
      <c r="I6" s="198"/>
      <c r="J6" s="4"/>
      <c r="K6" s="182"/>
      <c r="L6" s="183"/>
      <c r="M6" s="183"/>
      <c r="N6" s="183"/>
      <c r="O6" s="183"/>
      <c r="P6" s="184"/>
    </row>
    <row r="7" spans="1:16" ht="26.25" customHeight="1" thickBot="1" x14ac:dyDescent="0.25">
      <c r="A7" s="203" t="s">
        <v>8</v>
      </c>
      <c r="B7" s="204"/>
      <c r="C7" s="204"/>
      <c r="D7" s="205" t="s">
        <v>138</v>
      </c>
      <c r="E7" s="205"/>
      <c r="F7" s="205"/>
      <c r="G7" s="205"/>
      <c r="H7" s="205"/>
      <c r="I7" s="206"/>
      <c r="J7" s="4"/>
      <c r="K7" s="182"/>
      <c r="L7" s="183"/>
      <c r="M7" s="183"/>
      <c r="N7" s="183"/>
      <c r="O7" s="183"/>
      <c r="P7" s="184"/>
    </row>
    <row r="8" spans="1:16" ht="26.25" customHeight="1" x14ac:dyDescent="0.2">
      <c r="A8" s="89"/>
      <c r="B8" s="89"/>
      <c r="C8" s="89"/>
      <c r="D8" s="89"/>
      <c r="E8" s="89"/>
      <c r="F8" s="89"/>
      <c r="G8" s="89"/>
      <c r="H8" s="89"/>
      <c r="I8" s="89"/>
      <c r="J8" s="4"/>
      <c r="K8" s="182"/>
      <c r="L8" s="183"/>
      <c r="M8" s="183"/>
      <c r="N8" s="183"/>
      <c r="O8" s="183"/>
      <c r="P8" s="184"/>
    </row>
    <row r="9" spans="1:16" ht="26.25" customHeight="1" x14ac:dyDescent="0.2">
      <c r="A9" s="89"/>
      <c r="B9" s="89"/>
      <c r="C9" s="89"/>
      <c r="D9" s="89"/>
      <c r="E9" s="89"/>
      <c r="F9" s="89"/>
      <c r="G9" s="89"/>
      <c r="H9" s="89"/>
      <c r="I9" s="89"/>
      <c r="J9" s="4"/>
      <c r="K9" s="182"/>
      <c r="L9" s="183"/>
      <c r="M9" s="183"/>
      <c r="N9" s="183"/>
      <c r="O9" s="183"/>
      <c r="P9" s="184"/>
    </row>
    <row r="10" spans="1:16" ht="26.25" customHeight="1" x14ac:dyDescent="0.2">
      <c r="A10" s="89"/>
      <c r="B10" s="89"/>
      <c r="C10" s="89"/>
      <c r="D10" s="89"/>
      <c r="E10" s="89"/>
      <c r="F10" s="89"/>
      <c r="G10" s="89"/>
      <c r="H10" s="89"/>
      <c r="I10" s="89"/>
      <c r="J10" s="4"/>
      <c r="K10" s="182"/>
      <c r="L10" s="183"/>
      <c r="M10" s="183"/>
      <c r="N10" s="183"/>
      <c r="O10" s="183"/>
      <c r="P10" s="184"/>
    </row>
    <row r="11" spans="1:16" ht="26.25" customHeight="1" x14ac:dyDescent="0.2">
      <c r="A11" s="89"/>
      <c r="B11" s="89"/>
      <c r="C11" s="89"/>
      <c r="D11" s="89"/>
      <c r="E11" s="89"/>
      <c r="F11" s="89"/>
      <c r="G11" s="89"/>
      <c r="H11" s="89"/>
      <c r="I11" s="89"/>
      <c r="J11" s="4"/>
      <c r="K11" s="182"/>
      <c r="L11" s="183"/>
      <c r="M11" s="183"/>
      <c r="N11" s="183"/>
      <c r="O11" s="183"/>
      <c r="P11" s="184"/>
    </row>
    <row r="12" spans="1:16" ht="26.25" customHeight="1" x14ac:dyDescent="0.2">
      <c r="A12" s="89"/>
      <c r="B12" s="89"/>
      <c r="C12" s="89"/>
      <c r="D12" s="89"/>
      <c r="E12" s="89"/>
      <c r="F12" s="89"/>
      <c r="G12" s="89"/>
      <c r="H12" s="89"/>
      <c r="I12" s="89"/>
      <c r="J12" s="4"/>
      <c r="K12" s="182"/>
      <c r="L12" s="183"/>
      <c r="M12" s="183"/>
      <c r="N12" s="183"/>
      <c r="O12" s="183"/>
      <c r="P12" s="184"/>
    </row>
    <row r="13" spans="1:16" ht="26.25" customHeight="1" thickBot="1" x14ac:dyDescent="0.25">
      <c r="A13" s="89"/>
      <c r="B13" s="89"/>
      <c r="C13" s="89"/>
      <c r="D13" s="89"/>
      <c r="E13" s="89"/>
      <c r="F13" s="89"/>
      <c r="G13" s="89"/>
      <c r="H13" s="89"/>
      <c r="I13" s="89"/>
      <c r="J13" s="4"/>
      <c r="K13" s="185"/>
      <c r="L13" s="186"/>
      <c r="M13" s="186"/>
      <c r="N13" s="186"/>
      <c r="O13" s="186"/>
      <c r="P13" s="187"/>
    </row>
    <row r="14" spans="1:16" ht="8.25" customHeight="1" thickBot="1" x14ac:dyDescent="0.25">
      <c r="A14" s="5"/>
      <c r="B14" s="5"/>
      <c r="C14" s="5"/>
      <c r="D14" s="5"/>
      <c r="E14" s="5"/>
      <c r="F14" s="5"/>
      <c r="G14" s="5"/>
      <c r="H14" s="5"/>
      <c r="I14" s="5"/>
      <c r="J14" s="5"/>
      <c r="K14" s="5"/>
      <c r="L14" s="3"/>
      <c r="M14" s="3"/>
      <c r="N14" s="3"/>
      <c r="O14" s="3"/>
      <c r="P14" s="3"/>
    </row>
    <row r="15" spans="1:16" ht="14.25" customHeight="1" x14ac:dyDescent="0.2">
      <c r="A15" s="128" t="s">
        <v>57</v>
      </c>
      <c r="B15" s="165" t="s">
        <v>1</v>
      </c>
      <c r="C15" s="166"/>
      <c r="D15" s="167"/>
      <c r="E15" s="158">
        <f>+$E$50</f>
        <v>42779</v>
      </c>
      <c r="F15" s="159"/>
      <c r="G15" s="155">
        <f>+$E$59</f>
        <v>0.11242927541522175</v>
      </c>
      <c r="H15" s="5"/>
      <c r="I15" s="5"/>
      <c r="J15" s="5"/>
      <c r="K15" s="5"/>
      <c r="L15" s="3"/>
      <c r="M15" s="3"/>
      <c r="N15" s="3"/>
      <c r="O15" s="3"/>
      <c r="P15" s="3"/>
    </row>
    <row r="16" spans="1:16" x14ac:dyDescent="0.2">
      <c r="A16" s="129"/>
      <c r="B16" s="160" t="s">
        <v>10</v>
      </c>
      <c r="C16" s="161"/>
      <c r="D16" s="162"/>
      <c r="E16" s="8">
        <f>+$H$51</f>
        <v>10958</v>
      </c>
      <c r="F16" s="10" t="s">
        <v>131</v>
      </c>
      <c r="G16" s="156"/>
      <c r="H16" s="5"/>
      <c r="I16" s="5"/>
      <c r="J16" s="5"/>
      <c r="K16" s="5"/>
      <c r="L16" s="3"/>
      <c r="M16" s="3"/>
      <c r="N16" s="3"/>
      <c r="O16" s="3"/>
      <c r="P16" s="3"/>
    </row>
    <row r="17" spans="1:16" x14ac:dyDescent="0.2">
      <c r="A17" s="129"/>
      <c r="B17" s="160" t="s">
        <v>11</v>
      </c>
      <c r="C17" s="161"/>
      <c r="D17" s="162"/>
      <c r="E17" s="8">
        <f>+$H$52</f>
        <v>0</v>
      </c>
      <c r="F17" s="10" t="s">
        <v>131</v>
      </c>
      <c r="G17" s="156"/>
      <c r="H17" s="5"/>
      <c r="I17" s="5"/>
      <c r="J17" s="5"/>
      <c r="K17" s="5"/>
      <c r="L17" s="3"/>
      <c r="M17" s="3"/>
      <c r="N17" s="3"/>
      <c r="O17" s="3"/>
      <c r="P17" s="3"/>
    </row>
    <row r="18" spans="1:16" x14ac:dyDescent="0.2">
      <c r="A18" s="129"/>
      <c r="B18" s="160" t="s">
        <v>24</v>
      </c>
      <c r="C18" s="161"/>
      <c r="D18" s="162"/>
      <c r="E18" s="8">
        <v>2</v>
      </c>
      <c r="F18" s="10" t="s">
        <v>131</v>
      </c>
      <c r="G18" s="156"/>
      <c r="H18" s="5"/>
      <c r="I18" s="5"/>
      <c r="J18" s="5"/>
      <c r="K18" s="5"/>
      <c r="L18" s="3"/>
      <c r="M18" s="3"/>
      <c r="N18" s="3"/>
      <c r="O18" s="3"/>
      <c r="P18" s="3"/>
    </row>
    <row r="19" spans="1:16" x14ac:dyDescent="0.2">
      <c r="A19" s="129"/>
      <c r="B19" s="56" t="s">
        <v>12</v>
      </c>
      <c r="C19" s="57"/>
      <c r="D19" s="58"/>
      <c r="E19" s="8">
        <f>+$H$54</f>
        <v>0</v>
      </c>
      <c r="F19" s="10" t="s">
        <v>131</v>
      </c>
      <c r="G19" s="156"/>
      <c r="H19" s="5"/>
      <c r="I19" s="5"/>
      <c r="J19" s="5"/>
      <c r="K19" s="5"/>
      <c r="L19" s="3"/>
      <c r="M19" s="3"/>
      <c r="N19" s="3"/>
      <c r="O19" s="3"/>
      <c r="P19" s="3"/>
    </row>
    <row r="20" spans="1:16" x14ac:dyDescent="0.2">
      <c r="A20" s="129"/>
      <c r="B20" s="56" t="s">
        <v>13</v>
      </c>
      <c r="C20" s="57"/>
      <c r="D20" s="58"/>
      <c r="E20" s="8">
        <f>+$E$55</f>
        <v>10958</v>
      </c>
      <c r="F20" s="10" t="s">
        <v>131</v>
      </c>
      <c r="G20" s="156"/>
      <c r="H20" s="3"/>
      <c r="I20" s="3"/>
      <c r="J20" s="3"/>
      <c r="K20" s="3"/>
      <c r="L20" s="3"/>
      <c r="M20" s="3"/>
      <c r="N20" s="3"/>
      <c r="O20" s="3"/>
      <c r="P20" s="3"/>
    </row>
    <row r="21" spans="1:16" ht="15" thickBot="1" x14ac:dyDescent="0.25">
      <c r="A21" s="129"/>
      <c r="B21" s="56" t="s">
        <v>6</v>
      </c>
      <c r="C21" s="57"/>
      <c r="D21" s="58"/>
      <c r="E21" s="153" t="str">
        <f>+$E$56</f>
        <v>N/A</v>
      </c>
      <c r="F21" s="154"/>
      <c r="G21" s="157"/>
      <c r="H21" s="3"/>
      <c r="I21" s="3"/>
      <c r="J21" s="3"/>
      <c r="K21" s="3"/>
      <c r="L21" s="3"/>
      <c r="M21" s="3"/>
      <c r="N21" s="3"/>
      <c r="O21" s="3"/>
      <c r="P21" s="3"/>
    </row>
    <row r="22" spans="1:16" ht="15" customHeight="1" x14ac:dyDescent="0.2">
      <c r="A22" s="129"/>
      <c r="B22" s="19" t="s">
        <v>5</v>
      </c>
      <c r="C22" s="20"/>
      <c r="D22" s="21"/>
      <c r="E22" s="9">
        <v>1110</v>
      </c>
      <c r="F22" s="11" t="s">
        <v>131</v>
      </c>
      <c r="G22" s="142" t="s">
        <v>50</v>
      </c>
      <c r="H22" s="3"/>
      <c r="I22" s="3"/>
      <c r="J22" s="3"/>
      <c r="K22" s="3"/>
      <c r="L22" s="3"/>
      <c r="M22" s="3"/>
      <c r="N22" s="3"/>
      <c r="O22" s="3"/>
      <c r="P22" s="3"/>
    </row>
    <row r="23" spans="1:16" ht="15" thickBot="1" x14ac:dyDescent="0.25">
      <c r="A23" s="130"/>
      <c r="B23" s="168" t="s">
        <v>2</v>
      </c>
      <c r="C23" s="169"/>
      <c r="D23" s="170"/>
      <c r="E23" s="163">
        <f>+$E$58</f>
        <v>53840</v>
      </c>
      <c r="F23" s="164"/>
      <c r="G23" s="143"/>
      <c r="H23" s="3"/>
      <c r="I23" s="3"/>
      <c r="J23" s="3"/>
      <c r="K23" s="3"/>
      <c r="L23" s="3"/>
      <c r="M23" s="3"/>
      <c r="N23" s="3"/>
      <c r="O23" s="3"/>
      <c r="P23" s="3"/>
    </row>
    <row r="24" spans="1:16" ht="6.75" customHeight="1" thickBot="1" x14ac:dyDescent="0.25">
      <c r="A24" s="3"/>
      <c r="B24" s="3"/>
      <c r="C24" s="3"/>
      <c r="D24" s="3"/>
      <c r="E24" s="3"/>
      <c r="F24" s="3"/>
      <c r="G24" s="3"/>
      <c r="H24" s="3"/>
      <c r="I24" s="3"/>
      <c r="J24" s="3"/>
      <c r="K24" s="3"/>
      <c r="L24" s="3"/>
      <c r="M24" s="3"/>
      <c r="N24" s="3"/>
      <c r="O24" s="3"/>
      <c r="P24" s="3"/>
    </row>
    <row r="25" spans="1:16" ht="15" customHeight="1" x14ac:dyDescent="0.2">
      <c r="A25" s="150" t="s">
        <v>58</v>
      </c>
      <c r="B25" s="112" t="s">
        <v>18</v>
      </c>
      <c r="C25" s="113"/>
      <c r="D25" s="113"/>
      <c r="E25" s="172">
        <v>168379577.09999999</v>
      </c>
      <c r="F25" s="173"/>
      <c r="G25" s="155">
        <f>+$E$68</f>
        <v>4.4009520499027316E-2</v>
      </c>
      <c r="H25" s="3"/>
      <c r="I25" s="3"/>
      <c r="J25" s="3"/>
      <c r="K25" s="3"/>
      <c r="L25" s="3"/>
      <c r="M25" s="3"/>
      <c r="N25" s="3"/>
      <c r="O25" s="3"/>
      <c r="P25" s="3"/>
    </row>
    <row r="26" spans="1:16" ht="15" customHeight="1" x14ac:dyDescent="0.2">
      <c r="A26" s="151"/>
      <c r="B26" s="115" t="s">
        <v>19</v>
      </c>
      <c r="C26" s="116"/>
      <c r="D26" s="116"/>
      <c r="E26" s="146">
        <f>+$E$63</f>
        <v>0</v>
      </c>
      <c r="F26" s="147"/>
      <c r="G26" s="156"/>
      <c r="H26" s="3"/>
      <c r="I26" s="3"/>
      <c r="J26" s="3"/>
      <c r="K26" s="3"/>
      <c r="L26" s="3"/>
      <c r="M26" s="3"/>
      <c r="N26" s="3"/>
      <c r="O26" s="3"/>
      <c r="P26" s="3"/>
    </row>
    <row r="27" spans="1:16" ht="15" customHeight="1" x14ac:dyDescent="0.2">
      <c r="A27" s="151"/>
      <c r="B27" s="115" t="s">
        <v>20</v>
      </c>
      <c r="C27" s="116"/>
      <c r="D27" s="116"/>
      <c r="E27" s="146">
        <f>+$E$64</f>
        <v>0</v>
      </c>
      <c r="F27" s="147"/>
      <c r="G27" s="156"/>
      <c r="H27" s="3"/>
      <c r="I27" s="3"/>
      <c r="J27" s="3"/>
      <c r="K27" s="3"/>
      <c r="L27" s="3"/>
      <c r="M27" s="3"/>
      <c r="N27" s="3"/>
      <c r="O27" s="3"/>
      <c r="P27" s="3"/>
    </row>
    <row r="28" spans="1:16" ht="15" customHeight="1" thickBot="1" x14ac:dyDescent="0.25">
      <c r="A28" s="151"/>
      <c r="B28" s="119" t="s">
        <v>21</v>
      </c>
      <c r="C28" s="120"/>
      <c r="D28" s="120"/>
      <c r="E28" s="177">
        <f>+E25+E26+E27</f>
        <v>168379577.09999999</v>
      </c>
      <c r="F28" s="178"/>
      <c r="G28" s="157"/>
      <c r="H28" s="3"/>
      <c r="I28" s="3"/>
      <c r="J28" s="3"/>
      <c r="K28" s="3"/>
      <c r="L28" s="3"/>
      <c r="M28" s="3"/>
      <c r="N28" s="3"/>
      <c r="O28" s="3"/>
      <c r="P28" s="3"/>
    </row>
    <row r="29" spans="1:16" ht="15.75" customHeight="1" x14ac:dyDescent="0.2">
      <c r="A29" s="151"/>
      <c r="B29" s="119" t="s">
        <v>3</v>
      </c>
      <c r="C29" s="120"/>
      <c r="D29" s="120"/>
      <c r="E29" s="175">
        <f>+$E$66</f>
        <v>7410304.4500000002</v>
      </c>
      <c r="F29" s="176"/>
      <c r="G29" s="171" t="s">
        <v>51</v>
      </c>
      <c r="H29" s="3"/>
      <c r="I29" s="3"/>
      <c r="J29" s="3"/>
      <c r="K29" s="3"/>
      <c r="L29" s="3"/>
      <c r="M29" s="3"/>
      <c r="N29" s="3"/>
      <c r="O29" s="3"/>
      <c r="P29" s="3"/>
    </row>
    <row r="30" spans="1:16" ht="15.75" customHeight="1" thickBot="1" x14ac:dyDescent="0.25">
      <c r="A30" s="152"/>
      <c r="B30" s="123" t="s">
        <v>49</v>
      </c>
      <c r="C30" s="124"/>
      <c r="D30" s="125"/>
      <c r="E30" s="148">
        <f>+$E$67</f>
        <v>0</v>
      </c>
      <c r="F30" s="149"/>
      <c r="G30" s="143"/>
      <c r="H30" s="3"/>
      <c r="I30" s="3"/>
      <c r="J30" s="3"/>
      <c r="K30" s="3"/>
      <c r="L30" s="5"/>
      <c r="M30" s="5"/>
      <c r="N30" s="5"/>
      <c r="O30" s="3"/>
      <c r="P30" s="3"/>
    </row>
    <row r="31" spans="1:16" ht="15" customHeight="1" x14ac:dyDescent="0.2">
      <c r="A31" s="144" t="s">
        <v>59</v>
      </c>
      <c r="B31" s="144"/>
      <c r="C31" s="144"/>
      <c r="D31" s="144"/>
      <c r="E31" s="144"/>
      <c r="F31" s="3"/>
      <c r="G31" s="3"/>
      <c r="H31" s="3"/>
      <c r="I31" s="3"/>
      <c r="J31" s="3"/>
      <c r="K31" s="3"/>
      <c r="M31" s="174" t="s">
        <v>60</v>
      </c>
      <c r="N31" s="174"/>
      <c r="O31" s="174"/>
      <c r="P31" s="174"/>
    </row>
    <row r="32" spans="1:16" ht="12" customHeight="1" thickBot="1" x14ac:dyDescent="0.25">
      <c r="A32" s="145"/>
      <c r="B32" s="145"/>
      <c r="C32" s="145"/>
      <c r="D32" s="145"/>
      <c r="E32" s="145"/>
      <c r="F32" s="3"/>
      <c r="G32" s="3"/>
      <c r="H32" s="3"/>
      <c r="I32" s="3"/>
      <c r="J32" s="3"/>
      <c r="K32" s="3"/>
      <c r="L32" s="28"/>
      <c r="M32" s="145"/>
      <c r="N32" s="145"/>
      <c r="O32" s="145"/>
      <c r="P32" s="145"/>
    </row>
    <row r="33" spans="1:33" ht="14.25" customHeight="1" x14ac:dyDescent="0.2">
      <c r="A33" s="133"/>
      <c r="B33" s="134"/>
      <c r="C33" s="134"/>
      <c r="D33" s="134"/>
      <c r="E33" s="134"/>
      <c r="F33" s="134"/>
      <c r="G33" s="134"/>
      <c r="H33" s="134"/>
      <c r="I33" s="134"/>
      <c r="J33" s="134"/>
      <c r="K33" s="134"/>
      <c r="L33" s="135"/>
      <c r="M33" s="133" t="s">
        <v>40</v>
      </c>
      <c r="N33" s="134"/>
      <c r="O33" s="134"/>
      <c r="P33" s="24"/>
    </row>
    <row r="34" spans="1:33" ht="14.25" customHeight="1" x14ac:dyDescent="0.2">
      <c r="A34" s="136"/>
      <c r="B34" s="137"/>
      <c r="C34" s="137"/>
      <c r="D34" s="137"/>
      <c r="E34" s="137"/>
      <c r="F34" s="137"/>
      <c r="G34" s="137"/>
      <c r="H34" s="137"/>
      <c r="I34" s="137"/>
      <c r="J34" s="137"/>
      <c r="K34" s="137"/>
      <c r="L34" s="138"/>
      <c r="M34" s="25"/>
      <c r="N34" s="26"/>
      <c r="O34" s="26"/>
      <c r="P34" s="27"/>
    </row>
    <row r="35" spans="1:33" ht="14.25" customHeight="1" x14ac:dyDescent="0.2">
      <c r="A35" s="136"/>
      <c r="B35" s="137"/>
      <c r="C35" s="137"/>
      <c r="D35" s="137"/>
      <c r="E35" s="137"/>
      <c r="F35" s="137"/>
      <c r="G35" s="137"/>
      <c r="H35" s="137"/>
      <c r="I35" s="137"/>
      <c r="J35" s="137"/>
      <c r="K35" s="137"/>
      <c r="L35" s="138"/>
      <c r="M35" s="25"/>
      <c r="N35" s="26"/>
      <c r="O35" s="26"/>
      <c r="P35" s="27"/>
    </row>
    <row r="36" spans="1:33" ht="14.25" customHeight="1" x14ac:dyDescent="0.2">
      <c r="A36" s="136"/>
      <c r="B36" s="137"/>
      <c r="C36" s="137"/>
      <c r="D36" s="137"/>
      <c r="E36" s="137"/>
      <c r="F36" s="137"/>
      <c r="G36" s="137"/>
      <c r="H36" s="137"/>
      <c r="I36" s="137"/>
      <c r="J36" s="137"/>
      <c r="K36" s="137"/>
      <c r="L36" s="138"/>
      <c r="M36" s="25"/>
      <c r="N36" s="26"/>
      <c r="O36" s="26"/>
      <c r="P36" s="27"/>
    </row>
    <row r="37" spans="1:33" ht="14.25" customHeight="1" x14ac:dyDescent="0.2">
      <c r="A37" s="136"/>
      <c r="B37" s="137"/>
      <c r="C37" s="137"/>
      <c r="D37" s="137"/>
      <c r="E37" s="137"/>
      <c r="F37" s="137"/>
      <c r="G37" s="137"/>
      <c r="H37" s="137"/>
      <c r="I37" s="137"/>
      <c r="J37" s="137"/>
      <c r="K37" s="137"/>
      <c r="L37" s="138"/>
      <c r="M37" s="25"/>
      <c r="N37" s="26"/>
      <c r="O37" s="26"/>
      <c r="P37" s="27"/>
    </row>
    <row r="38" spans="1:33" ht="14.25" customHeight="1" x14ac:dyDescent="0.2">
      <c r="A38" s="136"/>
      <c r="B38" s="137"/>
      <c r="C38" s="137"/>
      <c r="D38" s="137"/>
      <c r="E38" s="137"/>
      <c r="F38" s="137"/>
      <c r="G38" s="137"/>
      <c r="H38" s="137"/>
      <c r="I38" s="137"/>
      <c r="J38" s="137"/>
      <c r="K38" s="137"/>
      <c r="L38" s="138"/>
      <c r="M38" s="25"/>
      <c r="N38" s="26"/>
      <c r="O38" s="26"/>
      <c r="P38" s="27"/>
    </row>
    <row r="39" spans="1:33" ht="14.25" customHeight="1" x14ac:dyDescent="0.2">
      <c r="A39" s="136"/>
      <c r="B39" s="137"/>
      <c r="C39" s="137"/>
      <c r="D39" s="137"/>
      <c r="E39" s="137"/>
      <c r="F39" s="137"/>
      <c r="G39" s="137"/>
      <c r="H39" s="137"/>
      <c r="I39" s="137"/>
      <c r="J39" s="137"/>
      <c r="K39" s="137"/>
      <c r="L39" s="138"/>
      <c r="M39" s="25"/>
      <c r="N39" s="26"/>
      <c r="O39" s="26"/>
      <c r="P39" s="27"/>
    </row>
    <row r="40" spans="1:33" ht="15" customHeight="1" x14ac:dyDescent="0.2">
      <c r="A40" s="136"/>
      <c r="B40" s="137"/>
      <c r="C40" s="137"/>
      <c r="D40" s="137"/>
      <c r="E40" s="137"/>
      <c r="F40" s="137"/>
      <c r="G40" s="137"/>
      <c r="H40" s="137"/>
      <c r="I40" s="137"/>
      <c r="J40" s="137"/>
      <c r="K40" s="137"/>
      <c r="L40" s="138"/>
      <c r="M40" s="29"/>
      <c r="N40" s="5"/>
      <c r="O40" s="26"/>
      <c r="P40" s="27"/>
    </row>
    <row r="41" spans="1:33" ht="15" customHeight="1" x14ac:dyDescent="0.2">
      <c r="A41" s="136"/>
      <c r="B41" s="137"/>
      <c r="C41" s="137"/>
      <c r="D41" s="137"/>
      <c r="E41" s="137"/>
      <c r="F41" s="137"/>
      <c r="G41" s="137"/>
      <c r="H41" s="137"/>
      <c r="I41" s="137"/>
      <c r="J41" s="137"/>
      <c r="K41" s="137"/>
      <c r="L41" s="138"/>
      <c r="M41" s="25" t="s">
        <v>33</v>
      </c>
      <c r="N41" s="26"/>
      <c r="O41" s="26"/>
      <c r="P41" s="27"/>
    </row>
    <row r="42" spans="1:33" ht="14.25" customHeight="1" x14ac:dyDescent="0.2">
      <c r="A42" s="136"/>
      <c r="B42" s="137"/>
      <c r="C42" s="137"/>
      <c r="D42" s="137"/>
      <c r="E42" s="137"/>
      <c r="F42" s="137"/>
      <c r="G42" s="137"/>
      <c r="H42" s="137"/>
      <c r="I42" s="137"/>
      <c r="J42" s="137"/>
      <c r="K42" s="137"/>
      <c r="L42" s="138"/>
      <c r="M42" s="136" t="s">
        <v>127</v>
      </c>
      <c r="N42" s="137"/>
      <c r="O42" s="137"/>
      <c r="P42" s="27"/>
    </row>
    <row r="43" spans="1:33" ht="14.25" customHeight="1" x14ac:dyDescent="0.2">
      <c r="A43" s="136"/>
      <c r="B43" s="137"/>
      <c r="C43" s="137"/>
      <c r="D43" s="137"/>
      <c r="E43" s="137"/>
      <c r="F43" s="137"/>
      <c r="G43" s="137"/>
      <c r="H43" s="137"/>
      <c r="I43" s="137"/>
      <c r="J43" s="137"/>
      <c r="K43" s="137"/>
      <c r="L43" s="138"/>
      <c r="M43" s="25"/>
      <c r="N43" s="26"/>
      <c r="O43" s="26"/>
      <c r="P43" s="27"/>
    </row>
    <row r="44" spans="1:33" ht="14.25" customHeight="1" x14ac:dyDescent="0.2">
      <c r="A44" s="136"/>
      <c r="B44" s="137"/>
      <c r="C44" s="137"/>
      <c r="D44" s="137"/>
      <c r="E44" s="137"/>
      <c r="F44" s="137"/>
      <c r="G44" s="137"/>
      <c r="H44" s="137"/>
      <c r="I44" s="137"/>
      <c r="J44" s="137"/>
      <c r="K44" s="137"/>
      <c r="L44" s="138"/>
      <c r="M44" s="25"/>
      <c r="N44" s="26"/>
      <c r="O44" s="26"/>
      <c r="P44" s="27"/>
    </row>
    <row r="45" spans="1:33" ht="14.25" customHeight="1" x14ac:dyDescent="0.2">
      <c r="A45" s="136"/>
      <c r="B45" s="137"/>
      <c r="C45" s="137"/>
      <c r="D45" s="137"/>
      <c r="E45" s="137"/>
      <c r="F45" s="137"/>
      <c r="G45" s="137"/>
      <c r="H45" s="137"/>
      <c r="I45" s="137"/>
      <c r="J45" s="137"/>
      <c r="K45" s="137"/>
      <c r="L45" s="138"/>
      <c r="M45" s="25"/>
      <c r="N45" s="26"/>
      <c r="O45" s="26"/>
      <c r="P45" s="27"/>
    </row>
    <row r="46" spans="1:33" ht="14.25" customHeight="1" x14ac:dyDescent="0.2">
      <c r="A46" s="136"/>
      <c r="B46" s="137"/>
      <c r="C46" s="137"/>
      <c r="D46" s="137"/>
      <c r="E46" s="137"/>
      <c r="F46" s="137"/>
      <c r="G46" s="137"/>
      <c r="H46" s="137"/>
      <c r="I46" s="137"/>
      <c r="J46" s="137"/>
      <c r="K46" s="137"/>
      <c r="L46" s="138"/>
      <c r="M46" s="25"/>
      <c r="N46" s="26"/>
      <c r="O46" s="26"/>
      <c r="P46" s="27"/>
    </row>
    <row r="47" spans="1:33" ht="96.75" customHeight="1" thickBot="1" x14ac:dyDescent="0.25">
      <c r="A47" s="139"/>
      <c r="B47" s="140"/>
      <c r="C47" s="140"/>
      <c r="D47" s="140"/>
      <c r="E47" s="140"/>
      <c r="F47" s="140"/>
      <c r="G47" s="140"/>
      <c r="H47" s="140"/>
      <c r="I47" s="140"/>
      <c r="J47" s="140"/>
      <c r="K47" s="140"/>
      <c r="L47" s="141"/>
      <c r="M47" s="35"/>
      <c r="N47" s="36"/>
      <c r="O47" s="36"/>
      <c r="P47" s="37"/>
      <c r="V47" s="26"/>
      <c r="W47" s="26"/>
      <c r="X47" s="26"/>
      <c r="Y47" s="26"/>
      <c r="Z47" s="26"/>
      <c r="AA47" s="26"/>
      <c r="AB47" s="26"/>
      <c r="AC47" s="26"/>
      <c r="AD47" s="26"/>
      <c r="AE47" s="26"/>
      <c r="AF47" s="26"/>
      <c r="AG47" s="26"/>
    </row>
    <row r="48" spans="1:33" ht="14.25" customHeight="1" x14ac:dyDescent="0.2">
      <c r="A48" s="3"/>
      <c r="B48" s="3" t="s">
        <v>53</v>
      </c>
      <c r="C48" s="3"/>
      <c r="D48" s="3"/>
      <c r="E48" s="3"/>
      <c r="F48" s="3"/>
      <c r="G48" s="3"/>
      <c r="H48" s="3"/>
      <c r="I48" s="3"/>
      <c r="J48" s="3"/>
      <c r="K48" s="3"/>
      <c r="L48" s="3"/>
      <c r="M48" s="3"/>
      <c r="N48" s="3"/>
      <c r="O48" s="3"/>
      <c r="P48" s="3"/>
      <c r="V48" s="26"/>
      <c r="W48" s="26"/>
      <c r="X48" s="26"/>
      <c r="Y48" s="26"/>
      <c r="Z48" s="26"/>
      <c r="AA48" s="26"/>
      <c r="AB48" s="26"/>
      <c r="AC48" s="26"/>
      <c r="AD48" s="26"/>
      <c r="AE48" s="26"/>
      <c r="AF48" s="26"/>
      <c r="AG48" s="26"/>
    </row>
    <row r="49" spans="1:33" ht="15" customHeight="1" thickBot="1" x14ac:dyDescent="0.25">
      <c r="A49" s="3"/>
      <c r="B49" s="3"/>
      <c r="C49" s="3"/>
      <c r="D49" s="3"/>
      <c r="E49" s="3"/>
      <c r="F49" s="3"/>
      <c r="G49" s="3"/>
      <c r="H49" s="3"/>
      <c r="I49" s="3"/>
      <c r="J49" s="3"/>
      <c r="K49" s="3"/>
      <c r="L49" s="3"/>
      <c r="M49" s="3"/>
      <c r="N49" s="3"/>
      <c r="O49" s="3"/>
      <c r="P49" s="3"/>
      <c r="V49" s="26"/>
      <c r="W49" s="26"/>
      <c r="X49" s="26"/>
      <c r="Y49" s="26"/>
      <c r="Z49" s="26"/>
      <c r="AA49" s="26"/>
      <c r="AB49" s="26"/>
      <c r="AC49" s="26"/>
      <c r="AD49" s="26"/>
      <c r="AE49" s="26"/>
      <c r="AF49" s="26"/>
      <c r="AG49" s="26"/>
    </row>
    <row r="50" spans="1:33" ht="14.45" customHeight="1" thickBot="1" x14ac:dyDescent="0.25">
      <c r="A50" s="128" t="s">
        <v>42</v>
      </c>
      <c r="B50" s="17" t="s">
        <v>1</v>
      </c>
      <c r="C50" s="18"/>
      <c r="D50" s="18"/>
      <c r="E50" s="131">
        <v>42779</v>
      </c>
      <c r="F50" s="132"/>
      <c r="G50" s="3"/>
      <c r="I50" s="3"/>
      <c r="J50" s="3"/>
      <c r="K50" s="3"/>
      <c r="L50" s="3"/>
      <c r="M50" s="3"/>
      <c r="N50" s="3"/>
      <c r="O50" s="3"/>
      <c r="P50" s="3"/>
      <c r="V50" s="26"/>
      <c r="W50" s="26"/>
      <c r="X50" s="26"/>
      <c r="Y50" s="26"/>
      <c r="Z50" s="26"/>
      <c r="AA50" s="26"/>
      <c r="AB50" s="26"/>
      <c r="AC50" s="26"/>
      <c r="AD50" s="26"/>
      <c r="AE50" s="26"/>
      <c r="AF50" s="26"/>
      <c r="AG50" s="26"/>
    </row>
    <row r="51" spans="1:33" ht="14.1" customHeight="1" x14ac:dyDescent="0.2">
      <c r="A51" s="129"/>
      <c r="B51" s="15" t="s">
        <v>10</v>
      </c>
      <c r="C51" s="16"/>
      <c r="D51" s="16"/>
      <c r="E51" s="44"/>
      <c r="F51" s="3"/>
      <c r="G51" s="44" t="s">
        <v>17</v>
      </c>
      <c r="H51" s="38">
        <v>10958</v>
      </c>
      <c r="I51" s="3"/>
      <c r="J51" s="3"/>
      <c r="K51" s="3"/>
      <c r="L51" s="3"/>
      <c r="M51" s="3"/>
      <c r="N51" s="3"/>
      <c r="O51" s="3"/>
      <c r="P51" s="3"/>
      <c r="V51" s="26"/>
      <c r="W51" s="26"/>
      <c r="X51" s="26"/>
      <c r="Y51" s="26"/>
      <c r="Z51" s="26"/>
      <c r="AA51" s="26"/>
      <c r="AB51" s="26"/>
      <c r="AC51" s="26"/>
      <c r="AD51" s="26"/>
      <c r="AE51" s="26"/>
      <c r="AF51" s="26"/>
      <c r="AG51" s="26"/>
    </row>
    <row r="52" spans="1:33" ht="14.1" customHeight="1" x14ac:dyDescent="0.2">
      <c r="A52" s="129"/>
      <c r="B52" s="15" t="s">
        <v>11</v>
      </c>
      <c r="C52" s="16"/>
      <c r="D52" s="16"/>
      <c r="E52" s="41"/>
      <c r="F52" s="3"/>
      <c r="G52" s="41" t="s">
        <v>14</v>
      </c>
      <c r="H52" s="39">
        <v>0</v>
      </c>
      <c r="I52" s="3"/>
      <c r="J52" s="3"/>
      <c r="K52" s="3"/>
      <c r="L52" s="3"/>
      <c r="M52" s="3"/>
      <c r="N52" s="3"/>
      <c r="O52" s="3"/>
      <c r="P52" s="3"/>
      <c r="V52" s="26"/>
      <c r="W52" s="26"/>
      <c r="X52" s="26"/>
      <c r="Y52" s="26"/>
      <c r="Z52" s="26"/>
      <c r="AA52" s="26"/>
      <c r="AB52" s="26"/>
      <c r="AC52" s="26"/>
      <c r="AD52" s="26"/>
      <c r="AE52" s="26"/>
      <c r="AF52" s="26"/>
      <c r="AG52" s="26"/>
    </row>
    <row r="53" spans="1:33" ht="13.5" customHeight="1" x14ac:dyDescent="0.2">
      <c r="A53" s="129"/>
      <c r="B53" s="15" t="s">
        <v>24</v>
      </c>
      <c r="C53" s="16"/>
      <c r="D53" s="16"/>
      <c r="E53" s="48"/>
      <c r="F53" s="3"/>
      <c r="G53" s="41" t="s">
        <v>15</v>
      </c>
      <c r="H53" s="42">
        <v>2</v>
      </c>
      <c r="I53" s="3"/>
      <c r="J53" s="3"/>
      <c r="K53" s="3"/>
      <c r="L53" s="3"/>
      <c r="M53" s="3"/>
      <c r="N53" s="3"/>
      <c r="O53" s="3"/>
      <c r="P53" s="3"/>
      <c r="V53" s="26"/>
      <c r="W53" s="26"/>
      <c r="X53" s="26"/>
      <c r="Y53" s="26"/>
      <c r="Z53" s="26"/>
      <c r="AA53" s="26"/>
      <c r="AB53" s="26"/>
      <c r="AC53" s="26"/>
      <c r="AD53" s="26"/>
      <c r="AE53" s="26"/>
      <c r="AF53" s="26"/>
      <c r="AG53" s="26"/>
    </row>
    <row r="54" spans="1:33" ht="15" customHeight="1" thickBot="1" x14ac:dyDescent="0.25">
      <c r="A54" s="129"/>
      <c r="B54" s="15" t="s">
        <v>12</v>
      </c>
      <c r="C54" s="16"/>
      <c r="D54" s="16"/>
      <c r="E54" s="41"/>
      <c r="F54" s="3"/>
      <c r="G54" s="45" t="s">
        <v>16</v>
      </c>
      <c r="H54" s="40">
        <v>0</v>
      </c>
      <c r="I54" s="3"/>
      <c r="J54" s="3"/>
      <c r="K54" s="3"/>
      <c r="L54" s="3"/>
      <c r="M54" s="3"/>
      <c r="N54" s="3"/>
      <c r="O54" s="3"/>
      <c r="P54" s="3"/>
      <c r="V54" s="26"/>
      <c r="W54" s="26"/>
      <c r="X54" s="26"/>
      <c r="Y54" s="26"/>
      <c r="Z54" s="26"/>
      <c r="AA54" s="26"/>
      <c r="AB54" s="26"/>
      <c r="AC54" s="26"/>
      <c r="AD54" s="26"/>
      <c r="AE54" s="26"/>
      <c r="AF54" s="26"/>
      <c r="AG54" s="26"/>
    </row>
    <row r="55" spans="1:33" ht="14.1" customHeight="1" x14ac:dyDescent="0.2">
      <c r="A55" s="129"/>
      <c r="B55" s="15" t="s">
        <v>13</v>
      </c>
      <c r="C55" s="16"/>
      <c r="D55" s="16"/>
      <c r="E55" s="46">
        <f>+H51+H52+H54</f>
        <v>10958</v>
      </c>
      <c r="F55" s="3"/>
      <c r="G55" s="3"/>
      <c r="H55" s="3"/>
      <c r="I55" s="3"/>
      <c r="J55" s="3"/>
      <c r="K55" s="3"/>
      <c r="L55" s="3"/>
      <c r="M55" s="3"/>
      <c r="N55" s="3"/>
      <c r="O55" s="3"/>
      <c r="P55" s="3"/>
    </row>
    <row r="56" spans="1:33" ht="15" customHeight="1" x14ac:dyDescent="0.2">
      <c r="A56" s="129"/>
      <c r="B56" s="15" t="s">
        <v>6</v>
      </c>
      <c r="C56" s="16"/>
      <c r="D56" s="16"/>
      <c r="E56" s="42" t="s">
        <v>7</v>
      </c>
      <c r="F56" s="3"/>
      <c r="G56" s="3"/>
      <c r="H56" s="3"/>
      <c r="I56" s="3"/>
      <c r="J56" s="3"/>
      <c r="K56" s="3"/>
      <c r="L56" s="3"/>
      <c r="M56" s="3"/>
      <c r="N56" s="3"/>
      <c r="O56" s="3"/>
      <c r="P56" s="3"/>
    </row>
    <row r="57" spans="1:33" ht="15" customHeight="1" thickBot="1" x14ac:dyDescent="0.25">
      <c r="A57" s="129"/>
      <c r="B57" s="19" t="s">
        <v>5</v>
      </c>
      <c r="C57" s="20"/>
      <c r="D57" s="20"/>
      <c r="E57" s="43">
        <v>1232</v>
      </c>
      <c r="F57" s="3"/>
      <c r="G57" s="3"/>
      <c r="H57" s="3"/>
      <c r="I57" s="3"/>
      <c r="J57" s="3"/>
      <c r="K57" s="3"/>
      <c r="L57" s="3"/>
      <c r="M57" s="3"/>
      <c r="N57" s="3"/>
      <c r="O57" s="3"/>
      <c r="P57" s="3"/>
    </row>
    <row r="58" spans="1:33" ht="15" customHeight="1" thickBot="1" x14ac:dyDescent="0.25">
      <c r="A58" s="130"/>
      <c r="B58" s="22" t="s">
        <v>2</v>
      </c>
      <c r="C58" s="23"/>
      <c r="D58" s="23"/>
      <c r="E58" s="131">
        <v>53840</v>
      </c>
      <c r="F58" s="132"/>
      <c r="G58" s="3"/>
      <c r="H58" s="3"/>
      <c r="I58" s="3"/>
      <c r="J58" s="3"/>
      <c r="K58" s="3"/>
      <c r="L58" s="3"/>
      <c r="M58" s="3"/>
      <c r="N58" s="3"/>
      <c r="O58" s="3"/>
      <c r="P58" s="3"/>
    </row>
    <row r="59" spans="1:33" ht="15" customHeight="1" thickBot="1" x14ac:dyDescent="0.25">
      <c r="A59" s="3"/>
      <c r="B59" s="22" t="s">
        <v>54</v>
      </c>
      <c r="C59" s="23"/>
      <c r="D59" s="23"/>
      <c r="E59" s="47">
        <f>+$E$57/$E$55</f>
        <v>0.11242927541522175</v>
      </c>
      <c r="F59" s="3"/>
      <c r="G59" s="3"/>
      <c r="H59" s="3"/>
      <c r="I59" s="3"/>
      <c r="J59" s="3"/>
      <c r="K59" s="3"/>
      <c r="L59" s="3"/>
      <c r="M59" s="3"/>
      <c r="N59" s="3"/>
      <c r="O59" s="3"/>
      <c r="P59" s="3"/>
    </row>
    <row r="60" spans="1:33" ht="15.75" customHeight="1" x14ac:dyDescent="0.2">
      <c r="A60" s="3"/>
      <c r="B60" s="3"/>
      <c r="C60" s="3"/>
      <c r="D60" s="3"/>
      <c r="E60" s="3"/>
      <c r="F60" s="3"/>
      <c r="G60" s="3"/>
      <c r="H60" s="3"/>
      <c r="I60" s="3"/>
      <c r="J60" s="3"/>
      <c r="K60" s="3"/>
      <c r="L60" s="3"/>
      <c r="M60" s="3"/>
      <c r="N60" s="3"/>
      <c r="O60" s="3"/>
      <c r="P60" s="3"/>
    </row>
    <row r="61" spans="1:33" ht="15" thickBot="1" x14ac:dyDescent="0.25">
      <c r="A61" s="3"/>
      <c r="F61" s="3"/>
      <c r="G61" s="3"/>
      <c r="H61" s="3"/>
      <c r="I61" s="3"/>
      <c r="J61" s="3"/>
      <c r="K61" s="3"/>
      <c r="L61" s="3"/>
      <c r="M61" s="3"/>
      <c r="N61" s="3"/>
      <c r="O61" s="3"/>
      <c r="P61" s="3"/>
    </row>
    <row r="62" spans="1:33" x14ac:dyDescent="0.2">
      <c r="A62" s="109" t="s">
        <v>41</v>
      </c>
      <c r="B62" s="112" t="s">
        <v>18</v>
      </c>
      <c r="C62" s="113"/>
      <c r="D62" s="113"/>
      <c r="E62" s="114">
        <v>168379577.09999999</v>
      </c>
      <c r="F62" s="114"/>
      <c r="G62" s="3"/>
      <c r="H62" s="44" t="s">
        <v>22</v>
      </c>
      <c r="I62" s="100">
        <f>+E62/1000000</f>
        <v>168.37957710000001</v>
      </c>
      <c r="J62" s="101"/>
      <c r="K62" s="102"/>
      <c r="L62" s="3"/>
      <c r="M62" s="3"/>
      <c r="N62" s="3"/>
      <c r="O62" s="3"/>
      <c r="P62" s="3"/>
    </row>
    <row r="63" spans="1:33" x14ac:dyDescent="0.2">
      <c r="A63" s="110"/>
      <c r="B63" s="115" t="s">
        <v>19</v>
      </c>
      <c r="C63" s="116"/>
      <c r="D63" s="116"/>
      <c r="E63" s="117">
        <v>0</v>
      </c>
      <c r="F63" s="118"/>
      <c r="G63" s="3"/>
      <c r="H63" s="41" t="s">
        <v>4</v>
      </c>
      <c r="I63" s="103">
        <f t="shared" ref="I63:I64" si="0">+E63/1000000</f>
        <v>0</v>
      </c>
      <c r="J63" s="104"/>
      <c r="K63" s="105"/>
      <c r="L63" s="3"/>
      <c r="M63" s="3"/>
      <c r="N63" s="3"/>
      <c r="O63" s="3"/>
      <c r="P63" s="3"/>
    </row>
    <row r="64" spans="1:33" ht="15" thickBot="1" x14ac:dyDescent="0.25">
      <c r="A64" s="110"/>
      <c r="B64" s="115" t="s">
        <v>20</v>
      </c>
      <c r="C64" s="116"/>
      <c r="D64" s="116"/>
      <c r="E64" s="117">
        <v>0</v>
      </c>
      <c r="F64" s="118"/>
      <c r="G64" s="3"/>
      <c r="H64" s="45" t="s">
        <v>23</v>
      </c>
      <c r="I64" s="106">
        <f t="shared" si="0"/>
        <v>0</v>
      </c>
      <c r="J64" s="107"/>
      <c r="K64" s="108"/>
      <c r="L64" s="3"/>
      <c r="M64" s="3"/>
      <c r="N64" s="3"/>
      <c r="O64" s="3"/>
      <c r="P64" s="3"/>
    </row>
    <row r="65" spans="1:16" x14ac:dyDescent="0.2">
      <c r="A65" s="110"/>
      <c r="B65" s="119" t="s">
        <v>21</v>
      </c>
      <c r="C65" s="120"/>
      <c r="D65" s="120"/>
      <c r="E65" s="121">
        <f>+E62+E63+E64</f>
        <v>168379577.09999999</v>
      </c>
      <c r="F65" s="122"/>
      <c r="G65" s="3"/>
      <c r="H65" s="3"/>
      <c r="I65" s="3"/>
      <c r="J65" s="3"/>
      <c r="K65" s="3"/>
      <c r="L65" s="3"/>
      <c r="M65" s="3"/>
      <c r="N65" s="3"/>
      <c r="O65" s="3"/>
      <c r="P65" s="3"/>
    </row>
    <row r="66" spans="1:16" x14ac:dyDescent="0.2">
      <c r="A66" s="110"/>
      <c r="B66" s="119" t="s">
        <v>3</v>
      </c>
      <c r="C66" s="120"/>
      <c r="D66" s="120"/>
      <c r="E66" s="117">
        <v>7410304.4500000002</v>
      </c>
      <c r="F66" s="118"/>
      <c r="G66" s="3"/>
      <c r="H66" s="3"/>
      <c r="I66" s="3"/>
      <c r="J66" s="3"/>
      <c r="K66" s="3"/>
      <c r="L66" s="3"/>
      <c r="M66" s="3"/>
      <c r="N66" s="3"/>
      <c r="O66" s="3"/>
      <c r="P66" s="3"/>
    </row>
    <row r="67" spans="1:16" ht="15" thickBot="1" x14ac:dyDescent="0.25">
      <c r="A67" s="111"/>
      <c r="B67" s="123" t="s">
        <v>49</v>
      </c>
      <c r="C67" s="124"/>
      <c r="D67" s="125"/>
      <c r="E67" s="126">
        <v>0</v>
      </c>
      <c r="F67" s="127"/>
      <c r="G67" s="3"/>
      <c r="H67" s="3"/>
      <c r="I67" s="3"/>
      <c r="J67" s="3"/>
      <c r="K67" s="3"/>
      <c r="L67" s="3"/>
      <c r="M67" s="3"/>
      <c r="N67" s="3"/>
      <c r="O67" s="3"/>
      <c r="P67" s="3"/>
    </row>
    <row r="68" spans="1:16" ht="15" thickBot="1" x14ac:dyDescent="0.25">
      <c r="A68" s="3"/>
      <c r="B68" s="22" t="s">
        <v>55</v>
      </c>
      <c r="C68" s="23"/>
      <c r="D68" s="23"/>
      <c r="E68" s="47">
        <f>+E66/E65</f>
        <v>4.4009520499027316E-2</v>
      </c>
      <c r="F68" s="3"/>
      <c r="G68" s="3"/>
      <c r="H68" s="3"/>
      <c r="I68" s="3"/>
      <c r="J68" s="3"/>
      <c r="K68" s="3"/>
      <c r="L68" s="3"/>
      <c r="M68" s="3"/>
      <c r="N68" s="3"/>
      <c r="O68" s="3"/>
      <c r="P68" s="3"/>
    </row>
    <row r="69" spans="1:16" ht="15" thickBot="1" x14ac:dyDescent="0.25">
      <c r="A69" s="3"/>
      <c r="B69" s="99"/>
      <c r="C69" s="99"/>
      <c r="D69" s="99"/>
      <c r="E69" s="3"/>
      <c r="F69" s="3"/>
      <c r="G69" s="3"/>
      <c r="H69" s="3"/>
      <c r="I69" s="3"/>
      <c r="J69" s="3"/>
      <c r="K69" s="3"/>
      <c r="L69" s="3"/>
      <c r="M69" s="3"/>
      <c r="N69" s="3"/>
      <c r="O69" s="3"/>
      <c r="P69" s="3"/>
    </row>
    <row r="70" spans="1:16" x14ac:dyDescent="0.2">
      <c r="A70" s="3"/>
      <c r="B70" s="99"/>
      <c r="C70" s="99"/>
      <c r="D70" s="99"/>
      <c r="E70" s="3"/>
      <c r="F70" s="3"/>
      <c r="G70" s="3"/>
      <c r="H70" s="3"/>
      <c r="I70" s="3"/>
      <c r="J70" s="3"/>
      <c r="K70" s="3"/>
      <c r="L70" s="3"/>
      <c r="M70" s="3"/>
      <c r="N70" s="3"/>
      <c r="O70" s="3"/>
      <c r="P70" s="3"/>
    </row>
    <row r="71" spans="1:16" x14ac:dyDescent="0.2">
      <c r="A71" s="3"/>
      <c r="B71" s="3"/>
      <c r="C71" s="3"/>
      <c r="D71" s="3"/>
      <c r="E71" s="3"/>
      <c r="F71" s="3"/>
      <c r="G71" s="3"/>
      <c r="H71" s="3"/>
      <c r="I71" s="3"/>
      <c r="J71" s="3"/>
      <c r="K71" s="3"/>
      <c r="L71" s="3"/>
      <c r="M71" s="3"/>
      <c r="N71" s="3"/>
      <c r="O71" s="3"/>
      <c r="P71" s="3"/>
    </row>
    <row r="72" spans="1:16" x14ac:dyDescent="0.2">
      <c r="A72" s="3"/>
      <c r="B72" s="3"/>
      <c r="C72" s="3"/>
      <c r="D72" s="3"/>
      <c r="E72" s="3"/>
      <c r="F72" s="3"/>
      <c r="G72" s="3"/>
      <c r="H72" s="3"/>
      <c r="I72" s="3"/>
      <c r="J72" s="3"/>
      <c r="K72" s="3"/>
      <c r="L72" s="3"/>
      <c r="M72" s="3"/>
      <c r="N72" s="3"/>
      <c r="O72" s="3"/>
      <c r="P72" s="3"/>
    </row>
    <row r="73" spans="1:16" x14ac:dyDescent="0.2">
      <c r="A73" s="3"/>
      <c r="B73" s="3"/>
      <c r="C73" s="3"/>
      <c r="D73" s="3"/>
      <c r="E73" s="3"/>
      <c r="F73" s="3"/>
      <c r="G73" s="3"/>
      <c r="H73" s="3"/>
      <c r="I73" s="3"/>
      <c r="J73" s="3"/>
      <c r="K73" s="3"/>
      <c r="L73" s="3"/>
      <c r="M73" s="3"/>
      <c r="N73" s="3"/>
      <c r="O73" s="3"/>
      <c r="P73" s="3"/>
    </row>
    <row r="74" spans="1:16" x14ac:dyDescent="0.2">
      <c r="A74" s="3"/>
      <c r="B74" s="3"/>
      <c r="C74" s="3"/>
      <c r="D74" s="3"/>
      <c r="E74" s="3"/>
      <c r="F74" s="3"/>
      <c r="G74" s="3"/>
      <c r="H74" s="3"/>
      <c r="I74" s="3"/>
      <c r="J74" s="3"/>
      <c r="K74" s="3"/>
      <c r="L74" s="3"/>
      <c r="M74" s="3"/>
      <c r="N74" s="3"/>
      <c r="O74" s="3"/>
      <c r="P74" s="3"/>
    </row>
    <row r="75" spans="1:16" x14ac:dyDescent="0.2">
      <c r="A75" s="3"/>
      <c r="B75" s="3"/>
      <c r="C75" s="3"/>
      <c r="D75" s="3"/>
      <c r="E75" s="3"/>
      <c r="F75" s="3"/>
      <c r="G75" s="3"/>
      <c r="H75" s="3"/>
      <c r="I75" s="3"/>
      <c r="J75" s="3"/>
      <c r="K75" s="3"/>
      <c r="L75" s="3"/>
      <c r="M75" s="3"/>
      <c r="N75" s="3"/>
      <c r="O75" s="3"/>
      <c r="P75" s="3"/>
    </row>
    <row r="76" spans="1:16" x14ac:dyDescent="0.2">
      <c r="A76" s="3"/>
      <c r="B76" s="3"/>
      <c r="C76" s="3"/>
      <c r="D76" s="3"/>
      <c r="E76" s="3"/>
      <c r="F76" s="3"/>
      <c r="G76" s="3"/>
      <c r="H76" s="3"/>
      <c r="I76" s="3"/>
      <c r="J76" s="3"/>
      <c r="K76" s="3"/>
      <c r="L76" s="3"/>
      <c r="M76" s="3"/>
      <c r="N76" s="3"/>
      <c r="O76" s="3"/>
      <c r="P76" s="3"/>
    </row>
    <row r="77" spans="1:16" x14ac:dyDescent="0.2">
      <c r="A77" s="3"/>
      <c r="B77" s="3"/>
      <c r="C77" s="3"/>
      <c r="D77" s="3"/>
      <c r="E77" s="3"/>
      <c r="F77" s="3"/>
      <c r="G77" s="3"/>
      <c r="H77" s="3"/>
      <c r="I77" s="3"/>
      <c r="J77" s="3"/>
      <c r="K77" s="3"/>
      <c r="L77" s="3"/>
      <c r="M77" s="3"/>
      <c r="N77" s="3"/>
      <c r="O77" s="3"/>
      <c r="P77" s="3"/>
    </row>
    <row r="78" spans="1:16" x14ac:dyDescent="0.2">
      <c r="A78" s="3"/>
      <c r="B78" s="3"/>
      <c r="C78" s="3"/>
      <c r="D78" s="3"/>
      <c r="E78" s="3"/>
      <c r="F78" s="3"/>
      <c r="G78" s="3"/>
      <c r="H78" s="3"/>
      <c r="I78" s="3"/>
      <c r="J78" s="3"/>
      <c r="K78" s="3"/>
      <c r="L78" s="3"/>
      <c r="M78" s="3"/>
      <c r="N78" s="3"/>
      <c r="O78" s="3"/>
      <c r="P78" s="3"/>
    </row>
    <row r="79" spans="1:16" x14ac:dyDescent="0.2">
      <c r="A79" s="3"/>
      <c r="B79" s="3"/>
      <c r="C79" s="3"/>
      <c r="D79" s="3"/>
      <c r="E79" s="3"/>
      <c r="F79" s="3"/>
      <c r="G79" s="3"/>
      <c r="H79" s="3"/>
      <c r="I79" s="3"/>
      <c r="J79" s="3"/>
      <c r="K79" s="3"/>
      <c r="L79" s="3"/>
      <c r="M79" s="3"/>
      <c r="N79" s="3"/>
      <c r="O79" s="3"/>
      <c r="P79" s="3"/>
    </row>
    <row r="80" spans="1:16" x14ac:dyDescent="0.2">
      <c r="A80" s="3"/>
      <c r="B80" s="3"/>
      <c r="C80" s="3"/>
      <c r="D80" s="3"/>
      <c r="E80" s="3"/>
      <c r="F80" s="3"/>
      <c r="G80" s="3"/>
      <c r="H80" s="3"/>
      <c r="I80" s="3"/>
      <c r="J80" s="3"/>
      <c r="K80" s="3"/>
      <c r="L80" s="3"/>
      <c r="M80" s="3"/>
      <c r="N80" s="3"/>
      <c r="O80" s="3"/>
      <c r="P80" s="3"/>
    </row>
    <row r="81" spans="1:16" x14ac:dyDescent="0.2">
      <c r="A81" s="3"/>
      <c r="B81" s="3"/>
      <c r="C81" s="3"/>
      <c r="D81" s="3"/>
      <c r="E81" s="3"/>
      <c r="F81" s="3"/>
      <c r="G81" s="3"/>
      <c r="H81" s="3"/>
      <c r="I81" s="3"/>
      <c r="J81" s="3"/>
      <c r="K81" s="3"/>
      <c r="L81" s="3"/>
      <c r="M81" s="3"/>
      <c r="N81" s="3"/>
      <c r="O81" s="3"/>
      <c r="P81" s="3"/>
    </row>
    <row r="82" spans="1:16" x14ac:dyDescent="0.2">
      <c r="A82" s="3"/>
      <c r="B82" s="3"/>
      <c r="C82" s="3"/>
      <c r="D82" s="3"/>
      <c r="E82" s="3"/>
      <c r="F82" s="3"/>
      <c r="G82" s="3"/>
      <c r="H82" s="3"/>
      <c r="I82" s="3"/>
      <c r="J82" s="3"/>
      <c r="K82" s="3"/>
      <c r="L82" s="3"/>
      <c r="M82" s="3"/>
      <c r="N82" s="3"/>
      <c r="O82" s="3"/>
      <c r="P82" s="3"/>
    </row>
  </sheetData>
  <mergeCells count="64">
    <mergeCell ref="K3:P13"/>
    <mergeCell ref="A1:P1"/>
    <mergeCell ref="A3:C3"/>
    <mergeCell ref="D3:I3"/>
    <mergeCell ref="A4:C4"/>
    <mergeCell ref="D4:I4"/>
    <mergeCell ref="A5:C5"/>
    <mergeCell ref="D5:I5"/>
    <mergeCell ref="A6:C6"/>
    <mergeCell ref="D6:I6"/>
    <mergeCell ref="A7:C7"/>
    <mergeCell ref="D7:I7"/>
    <mergeCell ref="G25:G28"/>
    <mergeCell ref="G29:G30"/>
    <mergeCell ref="E25:F25"/>
    <mergeCell ref="B25:D25"/>
    <mergeCell ref="M42:O42"/>
    <mergeCell ref="M31:P32"/>
    <mergeCell ref="M33:O33"/>
    <mergeCell ref="E29:F29"/>
    <mergeCell ref="E28:F28"/>
    <mergeCell ref="E21:F21"/>
    <mergeCell ref="G15:G21"/>
    <mergeCell ref="E15:F15"/>
    <mergeCell ref="B16:D16"/>
    <mergeCell ref="E23:F23"/>
    <mergeCell ref="B15:D15"/>
    <mergeCell ref="B18:D18"/>
    <mergeCell ref="B17:D17"/>
    <mergeCell ref="B23:D23"/>
    <mergeCell ref="A50:A58"/>
    <mergeCell ref="E50:F50"/>
    <mergeCell ref="E58:F58"/>
    <mergeCell ref="A33:L47"/>
    <mergeCell ref="G22:G23"/>
    <mergeCell ref="A31:E32"/>
    <mergeCell ref="B29:D29"/>
    <mergeCell ref="B28:D28"/>
    <mergeCell ref="E27:F27"/>
    <mergeCell ref="E26:F26"/>
    <mergeCell ref="B27:D27"/>
    <mergeCell ref="B26:D26"/>
    <mergeCell ref="B30:D30"/>
    <mergeCell ref="E30:F30"/>
    <mergeCell ref="A25:A30"/>
    <mergeCell ref="A15:A23"/>
    <mergeCell ref="A62:A67"/>
    <mergeCell ref="B62:D62"/>
    <mergeCell ref="E62:F62"/>
    <mergeCell ref="B63:D63"/>
    <mergeCell ref="E63:F63"/>
    <mergeCell ref="B64:D64"/>
    <mergeCell ref="E64:F64"/>
    <mergeCell ref="B65:D65"/>
    <mergeCell ref="E65:F65"/>
    <mergeCell ref="B66:D66"/>
    <mergeCell ref="E66:F66"/>
    <mergeCell ref="B67:D67"/>
    <mergeCell ref="E67:F67"/>
    <mergeCell ref="B69:D69"/>
    <mergeCell ref="B70:D70"/>
    <mergeCell ref="I62:K62"/>
    <mergeCell ref="I63:K63"/>
    <mergeCell ref="I64:K64"/>
  </mergeCells>
  <pageMargins left="0.70866141732283472" right="0.70866141732283472" top="0.74803149606299213" bottom="0.74803149606299213" header="0.31496062992125984" footer="0.31496062992125984"/>
  <pageSetup scale="55" orientation="landscape" r:id="rId1"/>
  <headerFooter differentFirst="1">
    <oddHeader>&amp;L&amp;"-,Negrita"Proyecto: “Ley 9292 Desarrollo de Obra Pública Corredor Vial San José - San Ramón y sus radiales, mediante fideicomiso”</oddHeader>
    <oddFooter xml:space="preserve">&amp;L&amp;"Arial,Normal"(4) Estado del proyecto: </oddFooter>
    <firstHeader>&amp;L(1)Fecha informe: 06-03-2020
Periodo que reporta: primera semana Mar 2020&amp;R(2) Tipo de trabajo:
Mejoramiento</firstHeader>
    <firstFooter>&amp;L&amp;"Arial,Normal"(4) Estado del proyecto: En ejecución</firstFooter>
  </headerFooter>
  <rowBreaks count="2" manualBreakCount="2">
    <brk id="47" max="15" man="1"/>
    <brk id="81"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R79"/>
  <sheetViews>
    <sheetView view="pageLayout" topLeftCell="A37" zoomScaleNormal="90" workbookViewId="0">
      <selection activeCell="G41" sqref="G41"/>
    </sheetView>
  </sheetViews>
  <sheetFormatPr baseColWidth="10" defaultRowHeight="15" x14ac:dyDescent="0.25"/>
  <cols>
    <col min="1" max="1" width="3.140625" style="30" customWidth="1"/>
    <col min="2" max="7" width="17" style="30" customWidth="1"/>
    <col min="8" max="8" width="17.140625" style="30" customWidth="1"/>
    <col min="9" max="9" width="15" style="30" customWidth="1"/>
  </cols>
  <sheetData>
    <row r="1" spans="1:16" x14ac:dyDescent="0.25">
      <c r="A1" s="30" t="s">
        <v>132</v>
      </c>
    </row>
    <row r="4" spans="1:16" x14ac:dyDescent="0.25">
      <c r="P4" s="6"/>
    </row>
    <row r="6" spans="1:16" x14ac:dyDescent="0.25">
      <c r="P6" s="6"/>
    </row>
    <row r="8" spans="1:16" x14ac:dyDescent="0.25">
      <c r="P8" s="6"/>
    </row>
    <row r="10" spans="1:16" x14ac:dyDescent="0.25">
      <c r="P10" s="6"/>
    </row>
    <row r="12" spans="1:16" x14ac:dyDescent="0.25">
      <c r="P12" s="6"/>
    </row>
    <row r="13" spans="1:16" x14ac:dyDescent="0.25">
      <c r="P13" s="6"/>
    </row>
    <row r="14" spans="1:16" x14ac:dyDescent="0.25">
      <c r="P14" s="6"/>
    </row>
    <row r="15" spans="1:16" x14ac:dyDescent="0.25">
      <c r="P15" s="6"/>
    </row>
    <row r="16" spans="1:16" x14ac:dyDescent="0.25">
      <c r="P16" s="6"/>
    </row>
    <row r="17" spans="16:16" x14ac:dyDescent="0.25">
      <c r="P17" s="6"/>
    </row>
    <row r="18" spans="16:16" x14ac:dyDescent="0.25">
      <c r="P18" s="6"/>
    </row>
    <row r="19" spans="16:16" x14ac:dyDescent="0.25">
      <c r="P19" s="6"/>
    </row>
    <row r="20" spans="16:16" x14ac:dyDescent="0.25">
      <c r="P20" s="6"/>
    </row>
    <row r="21" spans="16:16" x14ac:dyDescent="0.25">
      <c r="P21" s="6"/>
    </row>
    <row r="22" spans="16:16" x14ac:dyDescent="0.25">
      <c r="P22" s="6"/>
    </row>
    <row r="23" spans="16:16" x14ac:dyDescent="0.25">
      <c r="P23" s="6"/>
    </row>
    <row r="24" spans="16:16" x14ac:dyDescent="0.25">
      <c r="P24" s="6"/>
    </row>
    <row r="25" spans="16:16" x14ac:dyDescent="0.25">
      <c r="P25" s="6"/>
    </row>
    <row r="26" spans="16:16" x14ac:dyDescent="0.25">
      <c r="P26" s="6"/>
    </row>
    <row r="27" spans="16:16" x14ac:dyDescent="0.25">
      <c r="P27" s="6"/>
    </row>
    <row r="28" spans="16:16" x14ac:dyDescent="0.25">
      <c r="P28" s="6"/>
    </row>
    <row r="29" spans="16:16" x14ac:dyDescent="0.25">
      <c r="P29" s="6"/>
    </row>
    <row r="30" spans="16:16" x14ac:dyDescent="0.25">
      <c r="P30" s="6"/>
    </row>
    <row r="31" spans="16:16" x14ac:dyDescent="0.25">
      <c r="P31" s="6"/>
    </row>
    <row r="32" spans="16:16" x14ac:dyDescent="0.25">
      <c r="P32" s="6"/>
    </row>
    <row r="33" spans="1:16" x14ac:dyDescent="0.25">
      <c r="P33" s="6"/>
    </row>
    <row r="34" spans="1:16" x14ac:dyDescent="0.25">
      <c r="P34" s="6"/>
    </row>
    <row r="35" spans="1:16" x14ac:dyDescent="0.25">
      <c r="P35" s="6"/>
    </row>
    <row r="36" spans="1:16" x14ac:dyDescent="0.25">
      <c r="A36" s="3" t="s">
        <v>53</v>
      </c>
      <c r="P36" s="6"/>
    </row>
    <row r="37" spans="1:16" x14ac:dyDescent="0.25">
      <c r="A37" s="30" t="s">
        <v>84</v>
      </c>
      <c r="P37" s="6"/>
    </row>
    <row r="38" spans="1:16" ht="30" x14ac:dyDescent="0.25">
      <c r="B38" s="13" t="s">
        <v>133</v>
      </c>
      <c r="C38" s="14" t="s">
        <v>134</v>
      </c>
      <c r="D38" s="14" t="s">
        <v>135</v>
      </c>
      <c r="E38" s="14" t="s">
        <v>136</v>
      </c>
      <c r="F38" s="14"/>
      <c r="G38" s="31"/>
      <c r="H38" s="31"/>
      <c r="P38" s="6"/>
    </row>
    <row r="39" spans="1:16" x14ac:dyDescent="0.25">
      <c r="B39" s="88">
        <v>2019</v>
      </c>
      <c r="C39" s="61">
        <v>3.3</v>
      </c>
      <c r="D39" s="61">
        <v>0.6</v>
      </c>
      <c r="E39" s="61">
        <v>0.8</v>
      </c>
      <c r="F39" s="61"/>
      <c r="G39" s="31"/>
      <c r="H39" s="31"/>
      <c r="P39" s="6"/>
    </row>
    <row r="40" spans="1:16" x14ac:dyDescent="0.25">
      <c r="B40" s="88">
        <v>2020</v>
      </c>
      <c r="C40" s="61">
        <f>+C39+4.2</f>
        <v>7.5</v>
      </c>
      <c r="D40" s="61">
        <f>+D39+0.98</f>
        <v>1.58</v>
      </c>
      <c r="E40" s="62">
        <f>+E39+61.1</f>
        <v>61.9</v>
      </c>
      <c r="F40" s="62"/>
      <c r="G40" s="31"/>
      <c r="H40" s="31"/>
      <c r="P40" s="6"/>
    </row>
    <row r="41" spans="1:16" x14ac:dyDescent="0.25">
      <c r="B41" s="88">
        <v>2021</v>
      </c>
      <c r="C41" s="61">
        <f>7.5+4.2</f>
        <v>11.7</v>
      </c>
      <c r="D41" s="61">
        <f>+D40+0.94</f>
        <v>2.52</v>
      </c>
      <c r="E41" s="62">
        <f>+E40+61.4</f>
        <v>123.3</v>
      </c>
      <c r="F41" s="62"/>
      <c r="G41" s="31"/>
      <c r="H41" s="31"/>
      <c r="P41" s="6"/>
    </row>
    <row r="42" spans="1:16" x14ac:dyDescent="0.25">
      <c r="B42" s="88">
        <v>2022</v>
      </c>
      <c r="C42" s="61">
        <f>+C41+4.2</f>
        <v>15.899999999999999</v>
      </c>
      <c r="D42" s="61">
        <f>+D41+0.81</f>
        <v>3.33</v>
      </c>
      <c r="E42" s="62">
        <f>+E41+25.9</f>
        <v>149.19999999999999</v>
      </c>
      <c r="F42" s="62"/>
      <c r="G42" s="31"/>
      <c r="H42" s="31"/>
      <c r="P42" s="6"/>
    </row>
    <row r="43" spans="1:16" x14ac:dyDescent="0.25">
      <c r="B43" s="33"/>
      <c r="C43" s="65"/>
      <c r="D43" s="33"/>
      <c r="E43" s="65"/>
      <c r="F43" s="65"/>
      <c r="G43" s="31"/>
      <c r="H43" s="31"/>
      <c r="P43" s="6"/>
    </row>
    <row r="44" spans="1:16" x14ac:dyDescent="0.25">
      <c r="B44" s="33"/>
      <c r="C44" s="65"/>
      <c r="D44" s="33"/>
      <c r="E44" s="65"/>
      <c r="F44" s="65"/>
      <c r="G44" s="31"/>
      <c r="H44" s="31"/>
      <c r="P44" s="6"/>
    </row>
    <row r="45" spans="1:16" x14ac:dyDescent="0.25">
      <c r="B45" s="33"/>
      <c r="C45" s="65"/>
      <c r="D45" s="33"/>
      <c r="E45" s="65"/>
      <c r="F45" s="65"/>
      <c r="G45" s="34"/>
      <c r="H45" s="34"/>
      <c r="I45" s="32"/>
      <c r="J45" s="12"/>
      <c r="K45" s="12"/>
      <c r="L45" s="12"/>
      <c r="M45" s="12"/>
      <c r="N45" s="12"/>
      <c r="O45" s="12"/>
      <c r="P45" s="12"/>
    </row>
    <row r="46" spans="1:16" x14ac:dyDescent="0.25">
      <c r="B46" s="33"/>
      <c r="C46" s="65"/>
      <c r="D46" s="33"/>
      <c r="E46" s="33"/>
      <c r="F46" s="33"/>
      <c r="G46" s="34"/>
      <c r="H46" s="34"/>
      <c r="I46" s="32"/>
      <c r="J46" s="12"/>
      <c r="K46" s="12"/>
      <c r="L46" s="12"/>
      <c r="M46" s="12"/>
      <c r="N46" s="12"/>
      <c r="O46" s="12"/>
      <c r="P46" s="12"/>
    </row>
    <row r="47" spans="1:16" x14ac:dyDescent="0.25">
      <c r="B47" s="33"/>
      <c r="C47" s="65"/>
      <c r="D47" s="33"/>
      <c r="E47" s="33"/>
      <c r="F47" s="33"/>
      <c r="G47" s="34"/>
      <c r="H47" s="34"/>
      <c r="I47" s="32"/>
      <c r="J47" s="12"/>
      <c r="K47" s="12"/>
      <c r="L47" s="12"/>
      <c r="M47" s="12"/>
      <c r="N47" s="12"/>
      <c r="O47" s="12"/>
      <c r="P47" s="12"/>
    </row>
    <row r="48" spans="1:16" x14ac:dyDescent="0.25">
      <c r="B48" s="33"/>
      <c r="C48" s="65"/>
      <c r="D48" s="33"/>
      <c r="E48" s="33"/>
      <c r="F48" s="33"/>
      <c r="G48" s="34"/>
      <c r="H48" s="34"/>
      <c r="I48" s="32"/>
      <c r="J48" s="12"/>
      <c r="K48" s="12"/>
      <c r="L48" s="12"/>
      <c r="M48" s="12"/>
      <c r="N48" s="12"/>
      <c r="O48" s="12"/>
      <c r="P48" s="12"/>
    </row>
    <row r="49" spans="1:18" x14ac:dyDescent="0.25">
      <c r="B49" s="33"/>
      <c r="C49" s="33"/>
      <c r="D49" s="33"/>
      <c r="E49" s="33"/>
      <c r="F49" s="33"/>
      <c r="G49" s="34"/>
      <c r="H49" s="34"/>
      <c r="I49" s="32"/>
      <c r="J49" s="12"/>
      <c r="K49" s="12"/>
      <c r="L49" s="12"/>
      <c r="M49" s="12"/>
      <c r="N49" s="12"/>
      <c r="O49" s="12"/>
      <c r="P49" s="12"/>
    </row>
    <row r="50" spans="1:18" x14ac:dyDescent="0.25">
      <c r="B50" s="33"/>
      <c r="C50" s="33"/>
      <c r="D50" s="33"/>
      <c r="E50" s="33"/>
      <c r="F50" s="33"/>
      <c r="G50" s="34"/>
      <c r="H50" s="34"/>
      <c r="I50" s="32"/>
      <c r="J50" s="12"/>
      <c r="K50" s="12"/>
      <c r="L50" s="12"/>
      <c r="M50" s="12"/>
      <c r="N50" s="12"/>
      <c r="O50" s="12"/>
      <c r="P50" s="12"/>
    </row>
    <row r="51" spans="1:18" x14ac:dyDescent="0.25">
      <c r="B51" s="33"/>
      <c r="C51" s="33"/>
      <c r="D51" s="33"/>
      <c r="E51" s="33"/>
      <c r="F51" s="33"/>
      <c r="G51" s="34"/>
      <c r="H51" s="34"/>
      <c r="I51" s="32"/>
      <c r="J51" s="12"/>
      <c r="K51" s="12"/>
      <c r="L51" s="12"/>
      <c r="M51" s="12"/>
      <c r="N51" s="12"/>
      <c r="O51" s="12"/>
      <c r="P51" s="12"/>
    </row>
    <row r="52" spans="1:18" x14ac:dyDescent="0.25">
      <c r="G52" s="34"/>
      <c r="H52" s="34"/>
      <c r="I52" s="32"/>
      <c r="J52" s="12"/>
      <c r="K52" s="12"/>
      <c r="L52" s="12"/>
      <c r="M52" s="12"/>
      <c r="N52" s="12"/>
      <c r="O52" s="12"/>
      <c r="P52" s="12"/>
    </row>
    <row r="53" spans="1:18" x14ac:dyDescent="0.25">
      <c r="G53" s="34"/>
      <c r="H53" s="34"/>
      <c r="I53" s="32"/>
      <c r="J53" s="12"/>
      <c r="K53" s="12"/>
      <c r="L53" s="12"/>
      <c r="M53" s="12"/>
      <c r="N53" s="12"/>
      <c r="O53" s="12"/>
      <c r="P53" s="12"/>
    </row>
    <row r="54" spans="1:18" x14ac:dyDescent="0.25">
      <c r="B54" s="13"/>
      <c r="C54" s="14"/>
      <c r="D54" s="14"/>
      <c r="E54" s="14"/>
      <c r="F54" s="14"/>
      <c r="G54" s="34"/>
      <c r="H54" s="34"/>
      <c r="I54" s="32"/>
      <c r="J54" s="12"/>
      <c r="K54" s="12"/>
      <c r="L54" s="12"/>
      <c r="M54" s="12"/>
      <c r="N54" s="12"/>
      <c r="O54" s="12"/>
      <c r="P54" s="12"/>
    </row>
    <row r="55" spans="1:18" x14ac:dyDescent="0.25">
      <c r="B55" s="59"/>
      <c r="C55" s="60"/>
      <c r="D55" s="60"/>
      <c r="E55" s="60"/>
      <c r="F55" s="60"/>
      <c r="G55" s="34"/>
      <c r="H55" s="34"/>
      <c r="I55" s="32"/>
      <c r="J55" s="12"/>
      <c r="K55" s="12"/>
      <c r="L55" s="12"/>
      <c r="M55" s="12"/>
      <c r="N55" s="12"/>
      <c r="O55" s="12"/>
      <c r="P55" s="12"/>
    </row>
    <row r="56" spans="1:18" x14ac:dyDescent="0.25">
      <c r="B56" s="59"/>
      <c r="C56" s="60"/>
      <c r="D56" s="60"/>
      <c r="E56" s="60"/>
      <c r="F56" s="60"/>
      <c r="G56" s="34"/>
      <c r="H56" s="34"/>
      <c r="I56" s="32"/>
      <c r="J56" s="12"/>
      <c r="K56" s="12"/>
      <c r="L56" s="12"/>
      <c r="M56" s="12"/>
      <c r="N56" s="12"/>
      <c r="O56" s="12"/>
      <c r="P56" s="12"/>
    </row>
    <row r="57" spans="1:18" x14ac:dyDescent="0.25">
      <c r="B57" s="59"/>
      <c r="C57" s="60"/>
      <c r="D57" s="60"/>
      <c r="E57" s="60"/>
      <c r="F57" s="60"/>
      <c r="G57" s="34"/>
      <c r="H57" s="34"/>
      <c r="I57" s="32"/>
      <c r="J57" s="12"/>
      <c r="K57" s="12"/>
      <c r="L57" s="12"/>
      <c r="M57" s="12"/>
      <c r="N57" s="12"/>
      <c r="O57" s="12"/>
      <c r="P57" s="12"/>
    </row>
    <row r="58" spans="1:18" x14ac:dyDescent="0.25">
      <c r="B58" s="59"/>
      <c r="C58" s="60"/>
      <c r="D58" s="60"/>
      <c r="E58" s="60"/>
      <c r="F58" s="60"/>
      <c r="G58" s="34"/>
      <c r="H58" s="34"/>
      <c r="I58" s="32"/>
      <c r="J58" s="12"/>
      <c r="K58" s="12"/>
      <c r="L58" s="12"/>
      <c r="M58" s="12"/>
      <c r="N58" s="12"/>
      <c r="O58" s="12"/>
      <c r="P58" s="12"/>
    </row>
    <row r="59" spans="1:18" x14ac:dyDescent="0.25">
      <c r="B59" s="59"/>
      <c r="C59" s="60"/>
      <c r="D59" s="60"/>
      <c r="E59" s="60"/>
      <c r="F59" s="60"/>
      <c r="G59" s="34"/>
      <c r="H59" s="34"/>
      <c r="I59" s="32"/>
      <c r="J59" s="12"/>
      <c r="K59" s="12"/>
      <c r="L59" s="12"/>
      <c r="M59" s="12"/>
      <c r="N59" s="12"/>
      <c r="O59" s="12"/>
      <c r="P59" s="12"/>
    </row>
    <row r="60" spans="1:18" x14ac:dyDescent="0.25">
      <c r="B60" s="59"/>
      <c r="C60" s="60"/>
      <c r="D60" s="60"/>
      <c r="E60" s="60"/>
      <c r="F60" s="60"/>
      <c r="G60" s="34"/>
      <c r="H60" s="34"/>
      <c r="I60" s="32"/>
      <c r="J60" s="12"/>
      <c r="K60" s="12"/>
      <c r="L60" s="12"/>
      <c r="M60" s="12"/>
      <c r="N60" s="12"/>
      <c r="O60" s="12"/>
      <c r="P60" s="12"/>
      <c r="Q60" s="12"/>
      <c r="R60" s="12"/>
    </row>
    <row r="61" spans="1:18" x14ac:dyDescent="0.25">
      <c r="B61" s="59"/>
      <c r="C61" s="60"/>
      <c r="D61" s="60"/>
      <c r="E61" s="60"/>
      <c r="F61" s="60"/>
      <c r="G61" s="34"/>
      <c r="H61" s="34"/>
      <c r="I61" s="32"/>
      <c r="J61" s="12"/>
      <c r="K61" s="12"/>
      <c r="L61" s="12"/>
      <c r="M61" s="12"/>
      <c r="N61" s="12"/>
      <c r="O61" s="12"/>
      <c r="P61" s="12"/>
      <c r="Q61" s="12"/>
      <c r="R61" s="12"/>
    </row>
    <row r="62" spans="1:18" x14ac:dyDescent="0.25">
      <c r="A62" s="30" t="s">
        <v>85</v>
      </c>
      <c r="B62" s="59"/>
      <c r="C62" s="60"/>
      <c r="D62" s="60"/>
      <c r="E62" s="60"/>
      <c r="F62" s="60"/>
      <c r="I62" s="32"/>
      <c r="O62" s="12"/>
      <c r="P62" s="12"/>
      <c r="Q62" s="12"/>
      <c r="R62" s="12"/>
    </row>
    <row r="63" spans="1:18" x14ac:dyDescent="0.25">
      <c r="B63" s="59"/>
      <c r="C63" s="60"/>
      <c r="D63" s="60"/>
      <c r="E63" s="60"/>
      <c r="F63" s="60"/>
      <c r="I63" s="32"/>
      <c r="O63" s="12"/>
      <c r="P63" s="12"/>
      <c r="Q63" s="12"/>
      <c r="R63" s="12"/>
    </row>
    <row r="64" spans="1:18" x14ac:dyDescent="0.25">
      <c r="B64" s="59"/>
      <c r="C64" s="60"/>
      <c r="D64" s="60"/>
      <c r="E64" s="60"/>
      <c r="F64" s="60"/>
    </row>
    <row r="65" spans="2:14" x14ac:dyDescent="0.25">
      <c r="B65" s="63"/>
      <c r="C65" s="60"/>
      <c r="D65" s="64"/>
      <c r="E65" s="60"/>
      <c r="F65" s="60"/>
    </row>
    <row r="66" spans="2:14" x14ac:dyDescent="0.25">
      <c r="B66" s="64"/>
      <c r="C66" s="64"/>
      <c r="D66" s="64"/>
      <c r="E66" s="64"/>
      <c r="F66" s="64"/>
    </row>
    <row r="67" spans="2:14" x14ac:dyDescent="0.25">
      <c r="B67" s="63"/>
      <c r="C67" s="60"/>
      <c r="D67" s="60"/>
      <c r="E67" s="60"/>
      <c r="F67" s="60"/>
    </row>
    <row r="68" spans="2:14" x14ac:dyDescent="0.25">
      <c r="B68" s="64"/>
      <c r="C68" s="64"/>
      <c r="D68" s="64"/>
      <c r="E68" s="64"/>
      <c r="F68" s="64"/>
    </row>
    <row r="69" spans="2:14" x14ac:dyDescent="0.25">
      <c r="B69" s="64"/>
      <c r="C69" s="64"/>
      <c r="D69" s="64"/>
      <c r="E69" s="64"/>
      <c r="F69" s="64"/>
    </row>
    <row r="70" spans="2:14" x14ac:dyDescent="0.25">
      <c r="B70" s="64"/>
      <c r="C70" s="64"/>
      <c r="D70" s="64"/>
      <c r="E70" s="64"/>
      <c r="F70" s="64"/>
    </row>
    <row r="71" spans="2:14" x14ac:dyDescent="0.25">
      <c r="B71" s="64"/>
      <c r="C71" s="64"/>
      <c r="D71" s="64"/>
      <c r="E71" s="64"/>
      <c r="F71" s="64"/>
    </row>
    <row r="72" spans="2:14" x14ac:dyDescent="0.25">
      <c r="B72" s="64"/>
      <c r="C72" s="64"/>
      <c r="D72" s="64"/>
      <c r="E72" s="64"/>
      <c r="F72" s="64"/>
    </row>
    <row r="73" spans="2:14" x14ac:dyDescent="0.25">
      <c r="B73" s="64"/>
      <c r="C73" s="64"/>
      <c r="D73" s="64"/>
      <c r="E73" s="64"/>
      <c r="F73" s="64"/>
    </row>
    <row r="74" spans="2:14" x14ac:dyDescent="0.25">
      <c r="B74" s="64"/>
      <c r="C74" s="64"/>
      <c r="D74" s="64"/>
      <c r="E74" s="64"/>
      <c r="F74" s="64"/>
      <c r="J74" s="30"/>
      <c r="K74" s="34"/>
      <c r="L74" s="30"/>
      <c r="M74" s="34"/>
      <c r="N74" s="34"/>
    </row>
    <row r="75" spans="2:14" x14ac:dyDescent="0.25">
      <c r="B75" s="64"/>
      <c r="C75" s="64"/>
      <c r="D75" s="64"/>
      <c r="E75" s="64"/>
      <c r="F75" s="64"/>
    </row>
    <row r="76" spans="2:14" x14ac:dyDescent="0.25">
      <c r="B76" s="64"/>
      <c r="C76" s="64"/>
      <c r="D76" s="64"/>
      <c r="E76" s="64"/>
      <c r="F76" s="64"/>
      <c r="G76" s="31"/>
      <c r="H76" s="31"/>
    </row>
    <row r="77" spans="2:14" x14ac:dyDescent="0.25">
      <c r="B77" s="64"/>
      <c r="C77" s="64"/>
      <c r="D77" s="64"/>
      <c r="E77" s="64"/>
      <c r="F77" s="64"/>
    </row>
    <row r="78" spans="2:14" x14ac:dyDescent="0.25">
      <c r="B78" s="64"/>
      <c r="C78" s="64"/>
      <c r="D78" s="64"/>
      <c r="E78" s="64"/>
      <c r="F78" s="64"/>
    </row>
    <row r="79" spans="2:14" x14ac:dyDescent="0.25">
      <c r="B79" s="64"/>
      <c r="C79" s="64"/>
      <c r="D79" s="64"/>
      <c r="E79" s="64"/>
      <c r="F79" s="64"/>
    </row>
  </sheetData>
  <pageMargins left="0.7" right="0.7" top="0.75" bottom="0.75" header="0.3" footer="0.3"/>
  <pageSetup orientation="landscape" r:id="rId1"/>
  <headerFooter>
    <oddHeader xml:space="preserve">&amp;L(1)Fecha informe: 31 mayo 2020
Periodo que reporta: abril&amp;R(2) Tipo de trabajo:
</oddHeader>
    <oddFooter xml:space="preserve">&amp;L(6) Estado del proyecto: </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B1:D124"/>
  <sheetViews>
    <sheetView workbookViewId="0">
      <selection activeCell="I7" sqref="I7"/>
    </sheetView>
  </sheetViews>
  <sheetFormatPr baseColWidth="10" defaultRowHeight="15" x14ac:dyDescent="0.25"/>
  <cols>
    <col min="2" max="2" width="15.5703125" customWidth="1"/>
    <col min="3" max="3" width="34.85546875" customWidth="1"/>
    <col min="4" max="4" width="22.28515625" customWidth="1"/>
  </cols>
  <sheetData>
    <row r="1" spans="2:4" ht="21" x14ac:dyDescent="0.35">
      <c r="C1" s="214" t="s">
        <v>175</v>
      </c>
    </row>
    <row r="2" spans="2:4" ht="21" x14ac:dyDescent="0.35">
      <c r="B2" s="215" t="s">
        <v>176</v>
      </c>
      <c r="C2" s="216">
        <f>+D21+D40+D56+D73+D102+H121+D118+D123</f>
        <v>1634157445.0799999</v>
      </c>
      <c r="D2" s="217"/>
    </row>
    <row r="4" spans="2:4" x14ac:dyDescent="0.25">
      <c r="B4" s="218" t="s">
        <v>177</v>
      </c>
      <c r="C4" s="218"/>
      <c r="D4" s="218"/>
    </row>
    <row r="5" spans="2:4" x14ac:dyDescent="0.25">
      <c r="B5" s="219" t="s">
        <v>178</v>
      </c>
      <c r="C5" s="219" t="s">
        <v>179</v>
      </c>
      <c r="D5" s="219" t="s">
        <v>180</v>
      </c>
    </row>
    <row r="6" spans="2:4" ht="45" x14ac:dyDescent="0.25">
      <c r="B6" s="220">
        <v>43647</v>
      </c>
      <c r="C6" s="221" t="s">
        <v>181</v>
      </c>
      <c r="D6" s="222">
        <v>32960075.91</v>
      </c>
    </row>
    <row r="7" spans="2:4" ht="60" x14ac:dyDescent="0.25">
      <c r="B7" s="220">
        <v>43678</v>
      </c>
      <c r="C7" s="221" t="s">
        <v>182</v>
      </c>
      <c r="D7" s="222">
        <v>69394554.109999999</v>
      </c>
    </row>
    <row r="8" spans="2:4" ht="45" x14ac:dyDescent="0.25">
      <c r="B8" s="220">
        <v>43678</v>
      </c>
      <c r="C8" s="221" t="s">
        <v>183</v>
      </c>
      <c r="D8" s="222">
        <v>3899912.83</v>
      </c>
    </row>
    <row r="9" spans="2:4" ht="45" x14ac:dyDescent="0.25">
      <c r="B9" s="220">
        <v>43709</v>
      </c>
      <c r="C9" s="221" t="s">
        <v>184</v>
      </c>
      <c r="D9" s="222">
        <v>81315753.280000001</v>
      </c>
    </row>
    <row r="10" spans="2:4" ht="60" x14ac:dyDescent="0.25">
      <c r="B10" s="220">
        <v>43739</v>
      </c>
      <c r="C10" s="221" t="s">
        <v>185</v>
      </c>
      <c r="D10" s="222">
        <v>89113508.469999999</v>
      </c>
    </row>
    <row r="11" spans="2:4" ht="60" x14ac:dyDescent="0.25">
      <c r="B11" s="220">
        <v>43770</v>
      </c>
      <c r="C11" s="221" t="s">
        <v>186</v>
      </c>
      <c r="D11" s="222">
        <v>76727370</v>
      </c>
    </row>
    <row r="12" spans="2:4" ht="45" x14ac:dyDescent="0.25">
      <c r="B12" s="220">
        <v>43770</v>
      </c>
      <c r="C12" s="221" t="s">
        <v>187</v>
      </c>
      <c r="D12" s="222">
        <v>3324144.44</v>
      </c>
    </row>
    <row r="13" spans="2:4" ht="45" x14ac:dyDescent="0.25">
      <c r="B13" s="220">
        <v>43800</v>
      </c>
      <c r="C13" s="221" t="s">
        <v>188</v>
      </c>
      <c r="D13" s="222">
        <v>81332924.510000005</v>
      </c>
    </row>
    <row r="14" spans="2:4" ht="75" x14ac:dyDescent="0.25">
      <c r="B14" s="220">
        <v>43831</v>
      </c>
      <c r="C14" s="221" t="s">
        <v>189</v>
      </c>
      <c r="D14" s="222">
        <v>90384539.709999993</v>
      </c>
    </row>
    <row r="15" spans="2:4" ht="120" x14ac:dyDescent="0.25">
      <c r="B15" s="220">
        <v>43862</v>
      </c>
      <c r="C15" s="221" t="s">
        <v>190</v>
      </c>
      <c r="D15" s="222">
        <v>77205517.489999995</v>
      </c>
    </row>
    <row r="16" spans="2:4" ht="75" x14ac:dyDescent="0.25">
      <c r="B16" s="220">
        <v>43891</v>
      </c>
      <c r="C16" s="221" t="s">
        <v>191</v>
      </c>
      <c r="D16" s="222">
        <v>78743087.870000005</v>
      </c>
    </row>
    <row r="17" spans="2:4" ht="75" x14ac:dyDescent="0.25">
      <c r="B17" s="220">
        <v>43922</v>
      </c>
      <c r="C17" s="221" t="s">
        <v>192</v>
      </c>
      <c r="D17" s="222">
        <v>52142712.780000001</v>
      </c>
    </row>
    <row r="18" spans="2:4" ht="75" x14ac:dyDescent="0.25">
      <c r="B18" s="220">
        <v>43983</v>
      </c>
      <c r="C18" s="221" t="s">
        <v>193</v>
      </c>
      <c r="D18" s="222">
        <v>69752842.319999993</v>
      </c>
    </row>
    <row r="19" spans="2:4" x14ac:dyDescent="0.25">
      <c r="B19" s="220">
        <v>44013</v>
      </c>
      <c r="C19" t="s">
        <v>194</v>
      </c>
      <c r="D19" s="222">
        <v>59887259.340000004</v>
      </c>
    </row>
    <row r="20" spans="2:4" x14ac:dyDescent="0.25">
      <c r="B20" s="220">
        <v>44044</v>
      </c>
      <c r="C20" t="s">
        <v>195</v>
      </c>
      <c r="D20" s="222">
        <v>67570297.209999993</v>
      </c>
    </row>
    <row r="21" spans="2:4" ht="21" x14ac:dyDescent="0.35">
      <c r="B21" s="220" t="s">
        <v>176</v>
      </c>
      <c r="C21" s="219"/>
      <c r="D21" s="223">
        <f>SUM(D6:D20)</f>
        <v>933754500.2700001</v>
      </c>
    </row>
    <row r="23" spans="2:4" x14ac:dyDescent="0.25">
      <c r="B23" s="218" t="s">
        <v>196</v>
      </c>
      <c r="C23" s="218"/>
      <c r="D23" s="218"/>
    </row>
    <row r="24" spans="2:4" x14ac:dyDescent="0.25">
      <c r="B24" s="219" t="s">
        <v>178</v>
      </c>
      <c r="C24" s="219" t="s">
        <v>179</v>
      </c>
      <c r="D24" s="219" t="s">
        <v>180</v>
      </c>
    </row>
    <row r="25" spans="2:4" ht="45" x14ac:dyDescent="0.25">
      <c r="B25" s="220">
        <v>43647</v>
      </c>
      <c r="C25" s="221" t="s">
        <v>181</v>
      </c>
      <c r="D25" s="222">
        <v>30044567.780000001</v>
      </c>
    </row>
    <row r="26" spans="2:4" ht="60" x14ac:dyDescent="0.25">
      <c r="B26" s="220">
        <v>43678</v>
      </c>
      <c r="C26" s="221" t="s">
        <v>182</v>
      </c>
      <c r="D26" s="222">
        <v>65154890.170000002</v>
      </c>
    </row>
    <row r="27" spans="2:4" ht="45" x14ac:dyDescent="0.25">
      <c r="B27" s="220">
        <v>43678</v>
      </c>
      <c r="C27" s="221" t="s">
        <v>183</v>
      </c>
      <c r="D27" s="222">
        <v>2335986.7000000002</v>
      </c>
    </row>
    <row r="28" spans="2:4" ht="45" x14ac:dyDescent="0.25">
      <c r="B28" s="220">
        <v>43709</v>
      </c>
      <c r="C28" s="221" t="s">
        <v>184</v>
      </c>
      <c r="D28" s="222">
        <v>68862894.260000005</v>
      </c>
    </row>
    <row r="29" spans="2:4" ht="60" x14ac:dyDescent="0.25">
      <c r="B29" s="220">
        <v>43739</v>
      </c>
      <c r="C29" s="221" t="s">
        <v>185</v>
      </c>
      <c r="D29" s="222">
        <v>69185362.700000003</v>
      </c>
    </row>
    <row r="30" spans="2:4" ht="60" x14ac:dyDescent="0.25">
      <c r="B30" s="220">
        <v>43770</v>
      </c>
      <c r="C30" s="221" t="s">
        <v>186</v>
      </c>
      <c r="D30" s="222">
        <v>66571085</v>
      </c>
    </row>
    <row r="31" spans="2:4" ht="45" x14ac:dyDescent="0.25">
      <c r="B31" s="220">
        <v>43770</v>
      </c>
      <c r="C31" s="221" t="s">
        <v>197</v>
      </c>
      <c r="D31" s="222">
        <v>1130344.19</v>
      </c>
    </row>
    <row r="32" spans="2:4" ht="30" x14ac:dyDescent="0.25">
      <c r="B32" s="220">
        <v>43800</v>
      </c>
      <c r="C32" s="221" t="s">
        <v>198</v>
      </c>
      <c r="D32" s="222">
        <v>75444773.760000005</v>
      </c>
    </row>
    <row r="33" spans="2:4" ht="60" x14ac:dyDescent="0.25">
      <c r="B33" s="220">
        <v>43831</v>
      </c>
      <c r="C33" s="221" t="s">
        <v>199</v>
      </c>
      <c r="D33" s="222">
        <v>74475225.579999998</v>
      </c>
    </row>
    <row r="34" spans="2:4" ht="105" x14ac:dyDescent="0.25">
      <c r="B34" s="220">
        <v>43862</v>
      </c>
      <c r="C34" s="221" t="s">
        <v>200</v>
      </c>
      <c r="D34" s="222">
        <v>66600544.399999999</v>
      </c>
    </row>
    <row r="35" spans="2:4" ht="75" x14ac:dyDescent="0.25">
      <c r="B35" s="220">
        <v>43891</v>
      </c>
      <c r="C35" s="221" t="s">
        <v>201</v>
      </c>
      <c r="D35" s="222">
        <v>66131287.880000003</v>
      </c>
    </row>
    <row r="36" spans="2:4" ht="75" x14ac:dyDescent="0.25">
      <c r="B36" s="220">
        <v>43922</v>
      </c>
      <c r="C36" s="221" t="s">
        <v>202</v>
      </c>
      <c r="D36" s="222">
        <v>40606866.43</v>
      </c>
    </row>
    <row r="37" spans="2:4" ht="75" x14ac:dyDescent="0.25">
      <c r="B37" s="220">
        <v>43983</v>
      </c>
      <c r="C37" s="221" t="s">
        <v>203</v>
      </c>
      <c r="D37" s="222">
        <v>56511782.399999999</v>
      </c>
    </row>
    <row r="38" spans="2:4" x14ac:dyDescent="0.25">
      <c r="B38" s="220">
        <v>44013</v>
      </c>
      <c r="C38" t="s">
        <v>204</v>
      </c>
      <c r="D38" s="222">
        <v>49483539.140000001</v>
      </c>
    </row>
    <row r="39" spans="2:4" x14ac:dyDescent="0.25">
      <c r="B39" s="220">
        <v>44044</v>
      </c>
      <c r="C39" t="s">
        <v>205</v>
      </c>
      <c r="D39" s="222">
        <v>56996482.189999998</v>
      </c>
    </row>
    <row r="40" spans="2:4" ht="21" x14ac:dyDescent="0.35">
      <c r="B40" s="220" t="s">
        <v>176</v>
      </c>
      <c r="C40" s="219"/>
      <c r="D40" s="223">
        <f>SUM(D25:D37)</f>
        <v>683055611.24999988</v>
      </c>
    </row>
    <row r="41" spans="2:4" x14ac:dyDescent="0.25">
      <c r="D41" s="224"/>
    </row>
    <row r="42" spans="2:4" x14ac:dyDescent="0.25">
      <c r="B42" s="218" t="s">
        <v>206</v>
      </c>
      <c r="C42" s="218"/>
      <c r="D42" s="218"/>
    </row>
    <row r="43" spans="2:4" x14ac:dyDescent="0.25">
      <c r="B43" s="219" t="s">
        <v>178</v>
      </c>
      <c r="C43" s="219" t="s">
        <v>179</v>
      </c>
      <c r="D43" s="219" t="s">
        <v>180</v>
      </c>
    </row>
    <row r="44" spans="2:4" ht="45" x14ac:dyDescent="0.25">
      <c r="B44" s="220">
        <v>43647</v>
      </c>
      <c r="C44" s="221" t="s">
        <v>207</v>
      </c>
      <c r="D44" s="222">
        <v>15028.33</v>
      </c>
    </row>
    <row r="45" spans="2:4" ht="45" x14ac:dyDescent="0.25">
      <c r="B45" s="220">
        <v>43678</v>
      </c>
      <c r="C45" s="221" t="s">
        <v>208</v>
      </c>
      <c r="D45" s="222">
        <v>10886.56</v>
      </c>
    </row>
    <row r="46" spans="2:4" ht="45" x14ac:dyDescent="0.25">
      <c r="B46" s="220">
        <v>43709</v>
      </c>
      <c r="C46" s="221" t="s">
        <v>209</v>
      </c>
      <c r="D46" s="222">
        <v>20405.97</v>
      </c>
    </row>
    <row r="47" spans="2:4" ht="45" x14ac:dyDescent="0.25">
      <c r="B47" s="220">
        <v>43739</v>
      </c>
      <c r="C47" s="221" t="s">
        <v>210</v>
      </c>
      <c r="D47" s="222">
        <v>58716.74</v>
      </c>
    </row>
    <row r="48" spans="2:4" ht="45" x14ac:dyDescent="0.25">
      <c r="B48" s="220">
        <v>43770</v>
      </c>
      <c r="C48" s="221" t="s">
        <v>211</v>
      </c>
      <c r="D48" s="222">
        <v>22959.72</v>
      </c>
    </row>
    <row r="49" spans="2:4" ht="45" x14ac:dyDescent="0.25">
      <c r="B49" s="220">
        <v>43800</v>
      </c>
      <c r="C49" s="221" t="s">
        <v>212</v>
      </c>
      <c r="D49" s="222">
        <v>34027.9</v>
      </c>
    </row>
    <row r="50" spans="2:4" ht="45" x14ac:dyDescent="0.25">
      <c r="B50" s="220">
        <v>43831</v>
      </c>
      <c r="C50" s="221" t="s">
        <v>213</v>
      </c>
      <c r="D50" s="222">
        <v>65855.94</v>
      </c>
    </row>
    <row r="51" spans="2:4" ht="45" x14ac:dyDescent="0.25">
      <c r="B51" s="220">
        <v>43862</v>
      </c>
      <c r="C51" s="221" t="s">
        <v>214</v>
      </c>
      <c r="D51" s="222">
        <v>14610</v>
      </c>
    </row>
    <row r="52" spans="2:4" ht="45" x14ac:dyDescent="0.25">
      <c r="B52" s="220">
        <v>43891</v>
      </c>
      <c r="C52" s="221" t="s">
        <v>214</v>
      </c>
      <c r="D52" s="222">
        <v>30295.9</v>
      </c>
    </row>
    <row r="53" spans="2:4" ht="45" x14ac:dyDescent="0.25">
      <c r="B53" s="220">
        <v>43891</v>
      </c>
      <c r="C53" s="221" t="s">
        <v>214</v>
      </c>
      <c r="D53" s="222">
        <v>30295.9</v>
      </c>
    </row>
    <row r="54" spans="2:4" ht="45" x14ac:dyDescent="0.25">
      <c r="B54" s="220">
        <v>43952</v>
      </c>
      <c r="C54" s="221" t="s">
        <v>215</v>
      </c>
      <c r="D54" s="222">
        <v>26795</v>
      </c>
    </row>
    <row r="55" spans="2:4" x14ac:dyDescent="0.25">
      <c r="B55" s="220">
        <v>44044</v>
      </c>
      <c r="C55" t="s">
        <v>216</v>
      </c>
      <c r="D55" s="222">
        <v>81625</v>
      </c>
    </row>
    <row r="56" spans="2:4" ht="21" x14ac:dyDescent="0.35">
      <c r="B56" s="219"/>
      <c r="C56" s="219"/>
      <c r="D56" s="223">
        <f>SUM(D44:D55)</f>
        <v>411502.96</v>
      </c>
    </row>
    <row r="58" spans="2:4" x14ac:dyDescent="0.25">
      <c r="B58" s="218" t="s">
        <v>217</v>
      </c>
      <c r="C58" s="218"/>
      <c r="D58" s="218"/>
    </row>
    <row r="59" spans="2:4" x14ac:dyDescent="0.25">
      <c r="B59" s="219" t="s">
        <v>178</v>
      </c>
      <c r="C59" s="219" t="s">
        <v>179</v>
      </c>
      <c r="D59" s="219" t="s">
        <v>180</v>
      </c>
    </row>
    <row r="60" spans="2:4" ht="45" x14ac:dyDescent="0.25">
      <c r="B60" s="220">
        <v>43647</v>
      </c>
      <c r="C60" s="221" t="s">
        <v>218</v>
      </c>
      <c r="D60" s="222">
        <v>0.66</v>
      </c>
    </row>
    <row r="61" spans="2:4" ht="45" x14ac:dyDescent="0.25">
      <c r="B61" s="220">
        <v>43678</v>
      </c>
      <c r="C61" s="221" t="s">
        <v>218</v>
      </c>
      <c r="D61" s="222">
        <v>0.64</v>
      </c>
    </row>
    <row r="62" spans="2:4" ht="45" x14ac:dyDescent="0.25">
      <c r="B62" s="220">
        <v>43709</v>
      </c>
      <c r="C62" s="221" t="s">
        <v>218</v>
      </c>
      <c r="D62" s="222">
        <v>0.6</v>
      </c>
    </row>
    <row r="63" spans="2:4" ht="45" x14ac:dyDescent="0.25">
      <c r="B63" s="220">
        <v>43739</v>
      </c>
      <c r="C63" s="221" t="s">
        <v>218</v>
      </c>
      <c r="D63" s="222">
        <v>0.27</v>
      </c>
    </row>
    <row r="64" spans="2:4" ht="45" x14ac:dyDescent="0.25">
      <c r="B64" s="220">
        <v>43770</v>
      </c>
      <c r="C64" s="221" t="s">
        <v>218</v>
      </c>
      <c r="D64" s="222">
        <v>0.57999999999999996</v>
      </c>
    </row>
    <row r="65" spans="2:4" ht="45" x14ac:dyDescent="0.25">
      <c r="B65" s="220">
        <v>43800</v>
      </c>
      <c r="C65" s="221" t="s">
        <v>218</v>
      </c>
      <c r="D65" s="225">
        <v>0.34</v>
      </c>
    </row>
    <row r="66" spans="2:4" ht="45" x14ac:dyDescent="0.25">
      <c r="B66" s="220">
        <v>43831</v>
      </c>
      <c r="C66" s="221" t="s">
        <v>218</v>
      </c>
      <c r="D66" s="225">
        <v>0.75</v>
      </c>
    </row>
    <row r="67" spans="2:4" ht="45" x14ac:dyDescent="0.25">
      <c r="B67" s="220">
        <v>43862</v>
      </c>
      <c r="C67" s="221" t="s">
        <v>218</v>
      </c>
      <c r="D67" s="225">
        <v>0.33</v>
      </c>
    </row>
    <row r="68" spans="2:4" x14ac:dyDescent="0.25">
      <c r="B68" s="220">
        <v>43891</v>
      </c>
      <c r="C68" s="219" t="s">
        <v>218</v>
      </c>
      <c r="D68" s="225">
        <v>0.27</v>
      </c>
    </row>
    <row r="69" spans="2:4" x14ac:dyDescent="0.25">
      <c r="B69" s="220">
        <v>43922</v>
      </c>
      <c r="C69" s="219" t="s">
        <v>218</v>
      </c>
      <c r="D69" s="225">
        <v>0.62</v>
      </c>
    </row>
    <row r="70" spans="2:4" x14ac:dyDescent="0.25">
      <c r="B70" s="220">
        <v>43983</v>
      </c>
      <c r="C70" s="219" t="s">
        <v>218</v>
      </c>
      <c r="D70" s="225">
        <v>0.49</v>
      </c>
    </row>
    <row r="71" spans="2:4" x14ac:dyDescent="0.25">
      <c r="B71" s="220">
        <v>44013</v>
      </c>
      <c r="C71" s="219" t="s">
        <v>218</v>
      </c>
      <c r="D71" s="225">
        <v>0.3</v>
      </c>
    </row>
    <row r="72" spans="2:4" x14ac:dyDescent="0.25">
      <c r="B72" s="220">
        <v>44044</v>
      </c>
      <c r="C72" s="219" t="s">
        <v>218</v>
      </c>
      <c r="D72" s="225">
        <v>0.36</v>
      </c>
    </row>
    <row r="73" spans="2:4" ht="21" x14ac:dyDescent="0.35">
      <c r="B73" s="219"/>
      <c r="C73" s="219"/>
      <c r="D73" s="223">
        <f>SUM(D60:D72)</f>
        <v>6.21</v>
      </c>
    </row>
    <row r="75" spans="2:4" x14ac:dyDescent="0.25">
      <c r="B75" s="218" t="s">
        <v>219</v>
      </c>
      <c r="C75" s="218"/>
      <c r="D75" s="218"/>
    </row>
    <row r="76" spans="2:4" x14ac:dyDescent="0.25">
      <c r="B76" s="219" t="s">
        <v>178</v>
      </c>
      <c r="C76" s="219" t="s">
        <v>179</v>
      </c>
      <c r="D76" s="219" t="s">
        <v>180</v>
      </c>
    </row>
    <row r="77" spans="2:4" ht="30" x14ac:dyDescent="0.25">
      <c r="B77" s="220">
        <v>43647</v>
      </c>
      <c r="C77" s="221" t="s">
        <v>220</v>
      </c>
      <c r="D77" s="222">
        <v>11180.67</v>
      </c>
    </row>
    <row r="78" spans="2:4" x14ac:dyDescent="0.25">
      <c r="B78" s="220">
        <v>43678</v>
      </c>
      <c r="C78" s="221" t="s">
        <v>221</v>
      </c>
      <c r="D78" s="222">
        <v>371584.87</v>
      </c>
    </row>
    <row r="79" spans="2:4" x14ac:dyDescent="0.25">
      <c r="B79" s="220">
        <v>43678</v>
      </c>
      <c r="C79" s="221" t="s">
        <v>222</v>
      </c>
      <c r="D79" s="222">
        <v>7218.26</v>
      </c>
    </row>
    <row r="80" spans="2:4" x14ac:dyDescent="0.25">
      <c r="B80" s="220">
        <v>43709</v>
      </c>
      <c r="C80" s="221" t="s">
        <v>221</v>
      </c>
      <c r="D80" s="222">
        <v>659219.19999999995</v>
      </c>
    </row>
    <row r="81" spans="2:4" x14ac:dyDescent="0.25">
      <c r="B81" s="220">
        <v>43709</v>
      </c>
      <c r="C81" s="221" t="s">
        <v>222</v>
      </c>
      <c r="D81" s="222">
        <v>13808.76</v>
      </c>
    </row>
    <row r="82" spans="2:4" x14ac:dyDescent="0.25">
      <c r="B82" s="220">
        <v>43739</v>
      </c>
      <c r="C82" s="221" t="s">
        <v>221</v>
      </c>
      <c r="D82" s="222">
        <v>820399.09</v>
      </c>
    </row>
    <row r="83" spans="2:4" x14ac:dyDescent="0.25">
      <c r="B83" s="220">
        <v>43739</v>
      </c>
      <c r="C83" s="221" t="s">
        <v>222</v>
      </c>
      <c r="D83" s="222">
        <v>20933.55</v>
      </c>
    </row>
    <row r="84" spans="2:4" x14ac:dyDescent="0.25">
      <c r="B84" s="220">
        <v>43770</v>
      </c>
      <c r="C84" s="221" t="s">
        <v>221</v>
      </c>
      <c r="D84" s="222">
        <v>904636.21</v>
      </c>
    </row>
    <row r="85" spans="2:4" x14ac:dyDescent="0.25">
      <c r="B85" s="220">
        <v>43770</v>
      </c>
      <c r="C85" s="221" t="s">
        <v>222</v>
      </c>
      <c r="D85" s="222">
        <v>24208.77</v>
      </c>
    </row>
    <row r="86" spans="2:4" x14ac:dyDescent="0.25">
      <c r="B86" s="220">
        <v>43800</v>
      </c>
      <c r="C86" s="221" t="s">
        <v>221</v>
      </c>
      <c r="D86" s="222">
        <v>1201070.1299999999</v>
      </c>
    </row>
    <row r="87" spans="2:4" x14ac:dyDescent="0.25">
      <c r="B87" s="220">
        <v>43800</v>
      </c>
      <c r="C87" s="221" t="s">
        <v>222</v>
      </c>
      <c r="D87" s="222">
        <v>27169.97</v>
      </c>
    </row>
    <row r="88" spans="2:4" x14ac:dyDescent="0.25">
      <c r="B88" s="220">
        <v>43831</v>
      </c>
      <c r="C88" s="221" t="s">
        <v>221</v>
      </c>
      <c r="D88" s="222">
        <v>1057915.3999999999</v>
      </c>
    </row>
    <row r="89" spans="2:4" x14ac:dyDescent="0.25">
      <c r="B89" s="220">
        <v>43831</v>
      </c>
      <c r="C89" s="221" t="s">
        <v>222</v>
      </c>
      <c r="D89" s="222">
        <v>29069.35</v>
      </c>
    </row>
    <row r="90" spans="2:4" x14ac:dyDescent="0.25">
      <c r="B90" s="220">
        <v>43862</v>
      </c>
      <c r="C90" s="221" t="s">
        <v>221</v>
      </c>
      <c r="D90" s="222">
        <v>613541.23</v>
      </c>
    </row>
    <row r="91" spans="2:4" x14ac:dyDescent="0.25">
      <c r="B91" s="220">
        <v>43862</v>
      </c>
      <c r="C91" s="221" t="s">
        <v>222</v>
      </c>
      <c r="D91" s="222">
        <v>27809.51</v>
      </c>
    </row>
    <row r="92" spans="2:4" x14ac:dyDescent="0.25">
      <c r="B92" s="220">
        <v>43891</v>
      </c>
      <c r="C92" s="221" t="s">
        <v>221</v>
      </c>
      <c r="D92" s="222">
        <v>1149606.6599999999</v>
      </c>
    </row>
    <row r="93" spans="2:4" x14ac:dyDescent="0.25">
      <c r="B93" s="220">
        <v>43891</v>
      </c>
      <c r="C93" s="221" t="s">
        <v>222</v>
      </c>
      <c r="D93" s="222">
        <v>43130.58</v>
      </c>
    </row>
    <row r="94" spans="2:4" x14ac:dyDescent="0.25">
      <c r="B94" s="220">
        <v>43922</v>
      </c>
      <c r="C94" s="221" t="s">
        <v>221</v>
      </c>
      <c r="D94" s="222">
        <v>939620.49</v>
      </c>
    </row>
    <row r="95" spans="2:4" x14ac:dyDescent="0.25">
      <c r="B95" s="220">
        <v>43922</v>
      </c>
      <c r="C95" s="221" t="s">
        <v>222</v>
      </c>
      <c r="D95" s="222">
        <v>59403.27</v>
      </c>
    </row>
    <row r="96" spans="2:4" x14ac:dyDescent="0.25">
      <c r="B96" s="220">
        <v>43983</v>
      </c>
      <c r="C96" s="221" t="s">
        <v>221</v>
      </c>
      <c r="D96" s="222">
        <v>1034045.51</v>
      </c>
    </row>
    <row r="97" spans="2:4" x14ac:dyDescent="0.25">
      <c r="B97" s="220">
        <v>43983</v>
      </c>
      <c r="C97" s="221" t="s">
        <v>222</v>
      </c>
      <c r="D97" s="222">
        <v>59708.53</v>
      </c>
    </row>
    <row r="98" spans="2:4" x14ac:dyDescent="0.25">
      <c r="B98" s="220">
        <v>44013</v>
      </c>
      <c r="C98" s="221" t="s">
        <v>221</v>
      </c>
      <c r="D98" s="222">
        <v>978186.16</v>
      </c>
    </row>
    <row r="99" spans="2:4" x14ac:dyDescent="0.25">
      <c r="B99" s="220">
        <v>44013</v>
      </c>
      <c r="C99" s="221" t="s">
        <v>222</v>
      </c>
      <c r="D99" s="222">
        <v>60186.16</v>
      </c>
    </row>
    <row r="100" spans="2:4" x14ac:dyDescent="0.25">
      <c r="B100" s="220">
        <v>44044</v>
      </c>
      <c r="C100" s="221" t="s">
        <v>221</v>
      </c>
      <c r="D100" s="222">
        <v>1101010.4099999999</v>
      </c>
    </row>
    <row r="101" spans="2:4" x14ac:dyDescent="0.25">
      <c r="B101" s="220">
        <v>44044</v>
      </c>
      <c r="C101" s="221" t="s">
        <v>222</v>
      </c>
      <c r="D101" s="222">
        <v>52689.78</v>
      </c>
    </row>
    <row r="102" spans="2:4" ht="21" x14ac:dyDescent="0.35">
      <c r="B102" s="219"/>
      <c r="C102" s="219"/>
      <c r="D102" s="223">
        <f>SUM(D77:D101)</f>
        <v>11267352.52</v>
      </c>
    </row>
    <row r="104" spans="2:4" x14ac:dyDescent="0.25">
      <c r="B104" s="218" t="s">
        <v>223</v>
      </c>
      <c r="C104" s="218"/>
      <c r="D104" s="218"/>
    </row>
    <row r="105" spans="2:4" x14ac:dyDescent="0.25">
      <c r="B105" s="219" t="s">
        <v>178</v>
      </c>
      <c r="C105" s="219" t="s">
        <v>179</v>
      </c>
      <c r="D105" s="219" t="s">
        <v>180</v>
      </c>
    </row>
    <row r="106" spans="2:4" ht="45" x14ac:dyDescent="0.25">
      <c r="B106" s="220">
        <v>43678</v>
      </c>
      <c r="C106" s="221" t="s">
        <v>224</v>
      </c>
      <c r="D106" s="222">
        <v>49480.84</v>
      </c>
    </row>
    <row r="107" spans="2:4" ht="45" x14ac:dyDescent="0.25">
      <c r="B107" s="220">
        <v>43678</v>
      </c>
      <c r="C107" s="221" t="s">
        <v>225</v>
      </c>
      <c r="D107" s="222">
        <v>53326.02</v>
      </c>
    </row>
    <row r="108" spans="2:4" ht="60" x14ac:dyDescent="0.25">
      <c r="B108" s="220">
        <v>43709</v>
      </c>
      <c r="C108" s="221" t="s">
        <v>226</v>
      </c>
      <c r="D108" s="222">
        <v>179941.16</v>
      </c>
    </row>
    <row r="109" spans="2:4" ht="60" x14ac:dyDescent="0.25">
      <c r="B109" s="220">
        <v>43739</v>
      </c>
      <c r="C109" s="221" t="s">
        <v>227</v>
      </c>
      <c r="D109" s="222">
        <v>103682.92</v>
      </c>
    </row>
    <row r="110" spans="2:4" ht="60" x14ac:dyDescent="0.25">
      <c r="B110" s="220">
        <v>43770</v>
      </c>
      <c r="C110" s="221" t="s">
        <v>228</v>
      </c>
      <c r="D110" s="222">
        <v>-20933.55</v>
      </c>
    </row>
    <row r="111" spans="2:4" ht="45" x14ac:dyDescent="0.25">
      <c r="B111" s="220">
        <v>43800</v>
      </c>
      <c r="C111" s="221" t="s">
        <v>229</v>
      </c>
      <c r="D111" s="222">
        <v>301407.06</v>
      </c>
    </row>
    <row r="112" spans="2:4" ht="45" x14ac:dyDescent="0.25">
      <c r="B112" s="220">
        <v>43831</v>
      </c>
      <c r="C112" s="221" t="s">
        <v>229</v>
      </c>
      <c r="D112" s="222">
        <v>47997.63</v>
      </c>
    </row>
    <row r="113" spans="2:4" ht="45" x14ac:dyDescent="0.25">
      <c r="B113" s="220">
        <v>43862</v>
      </c>
      <c r="C113" s="221" t="s">
        <v>229</v>
      </c>
      <c r="D113" s="222">
        <v>512191.99</v>
      </c>
    </row>
    <row r="114" spans="2:4" ht="45" x14ac:dyDescent="0.25">
      <c r="B114" s="220">
        <v>43891</v>
      </c>
      <c r="C114" s="221" t="s">
        <v>229</v>
      </c>
      <c r="D114" s="222">
        <v>1029673.78</v>
      </c>
    </row>
    <row r="115" spans="2:4" ht="30" x14ac:dyDescent="0.25">
      <c r="B115" s="220">
        <v>43983</v>
      </c>
      <c r="C115" s="221" t="s">
        <v>230</v>
      </c>
      <c r="D115" s="222">
        <v>456844.09</v>
      </c>
    </row>
    <row r="116" spans="2:4" ht="30" x14ac:dyDescent="0.25">
      <c r="B116" s="220">
        <v>44013</v>
      </c>
      <c r="C116" s="221" t="s">
        <v>230</v>
      </c>
      <c r="D116" s="222">
        <v>347380.74</v>
      </c>
    </row>
    <row r="117" spans="2:4" ht="30" x14ac:dyDescent="0.25">
      <c r="B117" s="220">
        <v>44044</v>
      </c>
      <c r="C117" s="221" t="s">
        <v>230</v>
      </c>
      <c r="D117" s="222">
        <v>698960.58</v>
      </c>
    </row>
    <row r="118" spans="2:4" ht="21" x14ac:dyDescent="0.35">
      <c r="B118" s="219"/>
      <c r="C118" s="219"/>
      <c r="D118" s="223">
        <f>SUM(D106:D117)</f>
        <v>3759953.26</v>
      </c>
    </row>
    <row r="120" spans="2:4" x14ac:dyDescent="0.25">
      <c r="B120" s="218" t="s">
        <v>231</v>
      </c>
      <c r="C120" s="218"/>
      <c r="D120" s="218"/>
    </row>
    <row r="121" spans="2:4" x14ac:dyDescent="0.25">
      <c r="B121" s="219" t="s">
        <v>178</v>
      </c>
      <c r="C121" s="219" t="s">
        <v>179</v>
      </c>
      <c r="D121" s="219" t="s">
        <v>180</v>
      </c>
    </row>
    <row r="122" spans="2:4" x14ac:dyDescent="0.25">
      <c r="B122" s="220">
        <v>43891</v>
      </c>
      <c r="C122" s="219" t="s">
        <v>232</v>
      </c>
      <c r="D122" s="225">
        <v>1908518.61</v>
      </c>
    </row>
    <row r="123" spans="2:4" ht="21" x14ac:dyDescent="0.35">
      <c r="B123" s="219"/>
      <c r="C123" s="219"/>
      <c r="D123" s="223">
        <f>SUM(D122)</f>
        <v>1908518.61</v>
      </c>
    </row>
    <row r="124" spans="2:4" x14ac:dyDescent="0.25">
      <c r="D124" s="226"/>
    </row>
  </sheetData>
  <mergeCells count="8">
    <mergeCell ref="B104:D104"/>
    <mergeCell ref="B120:D120"/>
    <mergeCell ref="C2:D2"/>
    <mergeCell ref="B4:D4"/>
    <mergeCell ref="B23:D23"/>
    <mergeCell ref="B42:D42"/>
    <mergeCell ref="B58:D58"/>
    <mergeCell ref="B75:D7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F44"/>
  <sheetViews>
    <sheetView workbookViewId="0">
      <selection activeCell="F2" sqref="F2"/>
    </sheetView>
  </sheetViews>
  <sheetFormatPr baseColWidth="10" defaultRowHeight="17.25" x14ac:dyDescent="0.3"/>
  <cols>
    <col min="1" max="1" width="11.42578125" style="227"/>
    <col min="2" max="2" width="15.42578125" style="227" customWidth="1"/>
    <col min="3" max="3" width="33.5703125" style="227" customWidth="1"/>
    <col min="4" max="4" width="28.28515625" style="227" bestFit="1" customWidth="1"/>
    <col min="5" max="5" width="49.28515625" style="227" customWidth="1"/>
    <col min="6" max="6" width="26.28515625" style="228" customWidth="1"/>
    <col min="7" max="7" width="23.85546875" style="227" customWidth="1"/>
    <col min="8" max="16384" width="11.42578125" style="227"/>
  </cols>
  <sheetData>
    <row r="1" spans="2:6" ht="21" x14ac:dyDescent="0.35">
      <c r="B1"/>
      <c r="C1" s="214" t="s">
        <v>175</v>
      </c>
      <c r="D1"/>
    </row>
    <row r="2" spans="2:6" ht="21" x14ac:dyDescent="0.35">
      <c r="B2" s="215" t="s">
        <v>176</v>
      </c>
      <c r="C2" s="216">
        <f>+D18+D33+D41+D25</f>
        <v>36351637888.290001</v>
      </c>
      <c r="D2" s="217"/>
    </row>
    <row r="4" spans="2:6" ht="18" thickBot="1" x14ac:dyDescent="0.35"/>
    <row r="5" spans="2:6" ht="19.5" thickBot="1" x14ac:dyDescent="0.35">
      <c r="B5" s="229" t="s">
        <v>233</v>
      </c>
      <c r="C5" s="230"/>
    </row>
    <row r="6" spans="2:6" ht="18" thickBot="1" x14ac:dyDescent="0.35"/>
    <row r="7" spans="2:6" ht="18" thickBot="1" x14ac:dyDescent="0.35">
      <c r="B7" s="231" t="s">
        <v>234</v>
      </c>
      <c r="C7" s="232" t="s">
        <v>235</v>
      </c>
      <c r="D7" s="232" t="s">
        <v>180</v>
      </c>
      <c r="E7" s="232" t="s">
        <v>236</v>
      </c>
      <c r="F7" s="233" t="s">
        <v>237</v>
      </c>
    </row>
    <row r="8" spans="2:6" ht="9.75" customHeight="1" thickBot="1" x14ac:dyDescent="0.35">
      <c r="B8" s="234"/>
      <c r="C8" s="235"/>
      <c r="D8" s="235"/>
      <c r="E8" s="235"/>
      <c r="F8" s="236"/>
    </row>
    <row r="9" spans="2:6" ht="35.25" thickBot="1" x14ac:dyDescent="0.35">
      <c r="B9" s="237">
        <v>43405</v>
      </c>
      <c r="C9" s="238" t="s">
        <v>238</v>
      </c>
      <c r="D9" s="239">
        <v>12369644853</v>
      </c>
      <c r="E9" s="240" t="s">
        <v>239</v>
      </c>
      <c r="F9" s="241">
        <v>530094785</v>
      </c>
    </row>
    <row r="10" spans="2:6" ht="35.25" thickBot="1" x14ac:dyDescent="0.35">
      <c r="B10" s="242"/>
      <c r="C10" s="243"/>
      <c r="D10" s="244"/>
      <c r="E10" s="240" t="s">
        <v>240</v>
      </c>
      <c r="F10" s="241">
        <v>399550068</v>
      </c>
    </row>
    <row r="11" spans="2:6" ht="35.25" thickBot="1" x14ac:dyDescent="0.35">
      <c r="B11" s="245"/>
      <c r="C11" s="246"/>
      <c r="D11" s="247"/>
      <c r="E11" s="240" t="s">
        <v>241</v>
      </c>
      <c r="F11" s="248">
        <v>11440000000</v>
      </c>
    </row>
    <row r="12" spans="2:6" ht="18" thickBot="1" x14ac:dyDescent="0.35">
      <c r="B12" s="249">
        <v>43455</v>
      </c>
      <c r="C12" s="250" t="s">
        <v>242</v>
      </c>
      <c r="D12" s="251">
        <v>3016070733</v>
      </c>
      <c r="E12" s="250" t="s">
        <v>243</v>
      </c>
      <c r="F12" s="251">
        <v>3016070733</v>
      </c>
    </row>
    <row r="13" spans="2:6" ht="35.25" thickBot="1" x14ac:dyDescent="0.35">
      <c r="B13" s="252" t="s">
        <v>244</v>
      </c>
      <c r="C13" s="253" t="s">
        <v>245</v>
      </c>
      <c r="D13" s="241">
        <v>474561886.77999997</v>
      </c>
      <c r="E13" s="240" t="s">
        <v>246</v>
      </c>
      <c r="F13" s="241">
        <v>474561886.77999997</v>
      </c>
    </row>
    <row r="14" spans="2:6" ht="35.25" thickBot="1" x14ac:dyDescent="0.35">
      <c r="B14" s="252" t="s">
        <v>244</v>
      </c>
      <c r="C14" s="253" t="s">
        <v>247</v>
      </c>
      <c r="D14" s="241">
        <v>294493038.31</v>
      </c>
      <c r="E14" s="240" t="s">
        <v>248</v>
      </c>
      <c r="F14" s="241">
        <v>294493038.31</v>
      </c>
    </row>
    <row r="15" spans="2:6" ht="52.5" thickBot="1" x14ac:dyDescent="0.35">
      <c r="B15" s="252" t="s">
        <v>244</v>
      </c>
      <c r="C15" s="253" t="s">
        <v>249</v>
      </c>
      <c r="D15" s="241">
        <v>3600000000</v>
      </c>
      <c r="E15" s="254" t="s">
        <v>250</v>
      </c>
      <c r="F15" s="241">
        <v>3600000000</v>
      </c>
    </row>
    <row r="16" spans="2:6" ht="52.5" thickBot="1" x14ac:dyDescent="0.35">
      <c r="B16" s="252" t="s">
        <v>244</v>
      </c>
      <c r="C16" s="253" t="s">
        <v>251</v>
      </c>
      <c r="D16" s="241">
        <v>768640578.53999996</v>
      </c>
      <c r="E16" s="254" t="s">
        <v>252</v>
      </c>
      <c r="F16" s="241">
        <v>768640578.53999996</v>
      </c>
    </row>
    <row r="17" spans="2:6" ht="35.25" thickBot="1" x14ac:dyDescent="0.35">
      <c r="B17" s="252" t="s">
        <v>244</v>
      </c>
      <c r="C17" s="253" t="s">
        <v>253</v>
      </c>
      <c r="D17" s="241">
        <v>15591617053</v>
      </c>
      <c r="E17" s="240" t="s">
        <v>254</v>
      </c>
      <c r="F17" s="241">
        <v>15591617053</v>
      </c>
    </row>
    <row r="18" spans="2:6" ht="18" thickBot="1" x14ac:dyDescent="0.35">
      <c r="B18" s="255" t="s">
        <v>176</v>
      </c>
      <c r="C18" s="256"/>
      <c r="D18" s="241">
        <f>SUM(D9:D17)</f>
        <v>36115028142.630005</v>
      </c>
      <c r="E18" s="257" t="s">
        <v>176</v>
      </c>
      <c r="F18" s="241">
        <f>SUM(F9:F17)</f>
        <v>36115028142.630005</v>
      </c>
    </row>
    <row r="19" spans="2:6" ht="18" thickBot="1" x14ac:dyDescent="0.35">
      <c r="B19" s="258"/>
      <c r="C19" s="258"/>
      <c r="D19" s="259"/>
      <c r="E19" s="260"/>
      <c r="F19" s="259"/>
    </row>
    <row r="20" spans="2:6" ht="18.75" thickBot="1" x14ac:dyDescent="0.35">
      <c r="B20" s="261" t="s">
        <v>255</v>
      </c>
      <c r="C20" s="262"/>
      <c r="D20" s="263"/>
    </row>
    <row r="21" spans="2:6" ht="18" thickBot="1" x14ac:dyDescent="0.35"/>
    <row r="22" spans="2:6" ht="18" thickBot="1" x14ac:dyDescent="0.35">
      <c r="B22" s="231" t="s">
        <v>234</v>
      </c>
      <c r="C22" s="232" t="s">
        <v>235</v>
      </c>
      <c r="D22" s="232" t="s">
        <v>180</v>
      </c>
      <c r="E22" s="232" t="s">
        <v>236</v>
      </c>
      <c r="F22" s="233" t="s">
        <v>237</v>
      </c>
    </row>
    <row r="23" spans="2:6" ht="9" customHeight="1" thickBot="1" x14ac:dyDescent="0.35">
      <c r="B23" s="234"/>
      <c r="C23" s="235"/>
      <c r="D23" s="235"/>
      <c r="E23" s="235"/>
      <c r="F23" s="236"/>
    </row>
    <row r="24" spans="2:6" ht="35.25" thickBot="1" x14ac:dyDescent="0.35">
      <c r="B24" s="249">
        <v>44074</v>
      </c>
      <c r="C24" s="264" t="s">
        <v>256</v>
      </c>
      <c r="D24" s="251">
        <v>1909018.61</v>
      </c>
      <c r="E24" s="264" t="s">
        <v>257</v>
      </c>
      <c r="F24" s="251">
        <v>1909018.61</v>
      </c>
    </row>
    <row r="25" spans="2:6" ht="18" thickBot="1" x14ac:dyDescent="0.35">
      <c r="B25" s="255" t="s">
        <v>176</v>
      </c>
      <c r="C25" s="256"/>
      <c r="D25" s="241">
        <f>+D24</f>
        <v>1909018.61</v>
      </c>
      <c r="E25" s="257" t="s">
        <v>176</v>
      </c>
      <c r="F25" s="241">
        <f>+F24</f>
        <v>1909018.61</v>
      </c>
    </row>
    <row r="26" spans="2:6" ht="18" thickBot="1" x14ac:dyDescent="0.35">
      <c r="B26" s="258"/>
      <c r="C26" s="258"/>
      <c r="D26" s="259"/>
      <c r="E26" s="260"/>
      <c r="F26" s="259"/>
    </row>
    <row r="27" spans="2:6" ht="18.75" thickBot="1" x14ac:dyDescent="0.35">
      <c r="B27" s="261" t="s">
        <v>258</v>
      </c>
      <c r="C27" s="262"/>
      <c r="D27" s="263"/>
    </row>
    <row r="28" spans="2:6" ht="18" thickBot="1" x14ac:dyDescent="0.35"/>
    <row r="29" spans="2:6" ht="18" thickBot="1" x14ac:dyDescent="0.35">
      <c r="B29" s="231" t="s">
        <v>234</v>
      </c>
      <c r="C29" s="232" t="s">
        <v>235</v>
      </c>
      <c r="D29" s="232" t="s">
        <v>180</v>
      </c>
      <c r="E29" s="232" t="s">
        <v>236</v>
      </c>
      <c r="F29" s="233" t="s">
        <v>237</v>
      </c>
    </row>
    <row r="30" spans="2:6" ht="8.25" customHeight="1" thickBot="1" x14ac:dyDescent="0.35">
      <c r="B30" s="234"/>
      <c r="C30" s="235"/>
      <c r="D30" s="235"/>
      <c r="E30" s="235"/>
      <c r="F30" s="236"/>
    </row>
    <row r="31" spans="2:6" ht="18" thickBot="1" x14ac:dyDescent="0.35">
      <c r="B31" s="249">
        <v>43677</v>
      </c>
      <c r="C31" s="265" t="s">
        <v>259</v>
      </c>
      <c r="D31" s="251">
        <v>6623917.1299999999</v>
      </c>
      <c r="E31" s="265" t="s">
        <v>260</v>
      </c>
      <c r="F31" s="251">
        <v>6623917.1299999999</v>
      </c>
    </row>
    <row r="32" spans="2:6" ht="35.25" thickBot="1" x14ac:dyDescent="0.35">
      <c r="B32" s="266">
        <v>43799</v>
      </c>
      <c r="C32" s="267" t="s">
        <v>261</v>
      </c>
      <c r="D32" s="241">
        <v>150780.46</v>
      </c>
      <c r="E32" s="268" t="s">
        <v>262</v>
      </c>
      <c r="F32" s="241">
        <v>150780.46</v>
      </c>
    </row>
    <row r="33" spans="2:6" ht="18" thickBot="1" x14ac:dyDescent="0.35">
      <c r="B33" s="255" t="s">
        <v>176</v>
      </c>
      <c r="C33" s="256"/>
      <c r="D33" s="241">
        <f>+D31+D32</f>
        <v>6774697.5899999999</v>
      </c>
      <c r="E33" s="257" t="s">
        <v>176</v>
      </c>
      <c r="F33" s="241">
        <f>+F31+F32</f>
        <v>6774697.5899999999</v>
      </c>
    </row>
    <row r="34" spans="2:6" ht="18" thickBot="1" x14ac:dyDescent="0.35"/>
    <row r="35" spans="2:6" ht="18.75" thickBot="1" x14ac:dyDescent="0.35">
      <c r="B35" s="261" t="s">
        <v>263</v>
      </c>
      <c r="C35" s="262"/>
      <c r="D35" s="263"/>
    </row>
    <row r="36" spans="2:6" ht="18" thickBot="1" x14ac:dyDescent="0.35"/>
    <row r="37" spans="2:6" ht="18" thickBot="1" x14ac:dyDescent="0.35">
      <c r="B37" s="231" t="s">
        <v>234</v>
      </c>
      <c r="C37" s="232" t="s">
        <v>235</v>
      </c>
      <c r="D37" s="232" t="s">
        <v>180</v>
      </c>
      <c r="E37" s="232" t="s">
        <v>236</v>
      </c>
      <c r="F37" s="233" t="s">
        <v>237</v>
      </c>
    </row>
    <row r="38" spans="2:6" ht="8.25" customHeight="1" thickBot="1" x14ac:dyDescent="0.35">
      <c r="B38" s="234"/>
      <c r="C38" s="235"/>
      <c r="D38" s="235"/>
      <c r="E38" s="235"/>
      <c r="F38" s="236"/>
    </row>
    <row r="39" spans="2:6" ht="52.5" thickBot="1" x14ac:dyDescent="0.35">
      <c r="B39" s="269">
        <v>43769</v>
      </c>
      <c r="C39" s="264" t="s">
        <v>264</v>
      </c>
      <c r="D39" s="251">
        <v>227775249</v>
      </c>
      <c r="E39" s="264" t="s">
        <v>265</v>
      </c>
      <c r="F39" s="251">
        <v>227775249</v>
      </c>
    </row>
    <row r="40" spans="2:6" ht="35.25" thickBot="1" x14ac:dyDescent="0.35">
      <c r="B40" s="270">
        <v>43799</v>
      </c>
      <c r="C40" s="267" t="s">
        <v>261</v>
      </c>
      <c r="D40" s="241">
        <v>150780.46</v>
      </c>
      <c r="E40" s="268" t="s">
        <v>262</v>
      </c>
      <c r="F40" s="241">
        <v>150780.46</v>
      </c>
    </row>
    <row r="41" spans="2:6" ht="18" thickBot="1" x14ac:dyDescent="0.35">
      <c r="B41" s="255" t="s">
        <v>176</v>
      </c>
      <c r="C41" s="256"/>
      <c r="D41" s="241">
        <f>+D39+D40</f>
        <v>227926029.46000001</v>
      </c>
      <c r="E41" s="257" t="s">
        <v>176</v>
      </c>
      <c r="F41" s="241">
        <f>+F39+F40</f>
        <v>227926029.46000001</v>
      </c>
    </row>
    <row r="42" spans="2:6" ht="18" thickBot="1" x14ac:dyDescent="0.35"/>
    <row r="43" spans="2:6" ht="18" thickBot="1" x14ac:dyDescent="0.35">
      <c r="B43" s="255" t="s">
        <v>266</v>
      </c>
      <c r="C43" s="256"/>
      <c r="D43" s="271">
        <f>+D18+D25+D33+D41</f>
        <v>36351637888.290001</v>
      </c>
    </row>
    <row r="44" spans="2:6" x14ac:dyDescent="0.3">
      <c r="B44" s="272" t="s">
        <v>267</v>
      </c>
      <c r="C44" s="272"/>
      <c r="D44" s="272"/>
    </row>
  </sheetData>
  <mergeCells count="13">
    <mergeCell ref="B44:D44"/>
    <mergeCell ref="B25:C25"/>
    <mergeCell ref="B27:D27"/>
    <mergeCell ref="B33:C33"/>
    <mergeCell ref="B35:D35"/>
    <mergeCell ref="B41:C41"/>
    <mergeCell ref="B43:C43"/>
    <mergeCell ref="C2:D2"/>
    <mergeCell ref="B9:B11"/>
    <mergeCell ref="C9:C11"/>
    <mergeCell ref="D9:D11"/>
    <mergeCell ref="B18:C18"/>
    <mergeCell ref="B20:D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O41"/>
  <sheetViews>
    <sheetView showGridLines="0" topLeftCell="A22" zoomScaleNormal="100" workbookViewId="0">
      <selection activeCell="I37" sqref="I37"/>
    </sheetView>
  </sheetViews>
  <sheetFormatPr baseColWidth="10" defaultColWidth="9.140625" defaultRowHeight="19.5" customHeight="1" x14ac:dyDescent="0.25"/>
  <cols>
    <col min="1" max="1" width="3.7109375" style="66" customWidth="1"/>
    <col min="2" max="2" width="15.5703125" style="66" customWidth="1"/>
    <col min="3" max="3" width="35.7109375" style="66" customWidth="1"/>
    <col min="4" max="4" width="13.28515625" style="66" customWidth="1"/>
    <col min="5" max="5" width="12.28515625" style="66" hidden="1" customWidth="1"/>
    <col min="6" max="6" width="12.5703125" style="66" customWidth="1"/>
    <col min="7" max="7" width="11.28515625" style="66" customWidth="1"/>
    <col min="8" max="11" width="9.140625" style="66"/>
    <col min="12" max="12" width="10.7109375" style="66" customWidth="1"/>
    <col min="13" max="13" width="10.28515625" style="66" customWidth="1"/>
    <col min="14" max="14" width="9.5703125" style="66" customWidth="1"/>
    <col min="15" max="16384" width="9.140625" style="66"/>
  </cols>
  <sheetData>
    <row r="1" spans="1:15" ht="19.5" customHeight="1" x14ac:dyDescent="0.25">
      <c r="A1" s="67"/>
      <c r="B1" s="69" t="s">
        <v>132</v>
      </c>
      <c r="C1" s="67"/>
      <c r="D1" s="67"/>
      <c r="E1" s="67"/>
      <c r="F1" s="67"/>
      <c r="G1" s="67"/>
      <c r="H1" s="67"/>
      <c r="I1" s="67"/>
      <c r="J1" s="67"/>
      <c r="K1" s="67"/>
      <c r="L1" s="67"/>
      <c r="M1" s="67"/>
      <c r="N1" s="67"/>
      <c r="O1" s="74"/>
    </row>
    <row r="2" spans="1:15" ht="28.5" customHeight="1" x14ac:dyDescent="0.25">
      <c r="A2" s="67"/>
      <c r="B2" s="68" t="s">
        <v>87</v>
      </c>
      <c r="C2" s="67"/>
      <c r="D2" s="67"/>
      <c r="E2" s="67"/>
      <c r="F2" s="67"/>
      <c r="G2" s="67"/>
      <c r="H2" s="67"/>
      <c r="I2" s="67"/>
      <c r="J2" s="67"/>
      <c r="K2" s="67"/>
      <c r="L2" s="67"/>
      <c r="M2" s="67"/>
      <c r="N2" s="67"/>
      <c r="O2" s="74"/>
    </row>
    <row r="3" spans="1:15" ht="19.5" customHeight="1" x14ac:dyDescent="0.25">
      <c r="A3" s="70"/>
      <c r="B3" s="70"/>
      <c r="C3" s="70"/>
      <c r="D3" s="70"/>
      <c r="E3" s="70"/>
      <c r="F3" s="70"/>
      <c r="G3" s="70"/>
      <c r="H3" s="70"/>
      <c r="I3" s="70"/>
      <c r="J3" s="70"/>
      <c r="K3" s="70"/>
      <c r="L3" s="70"/>
      <c r="M3" s="70"/>
      <c r="N3" s="70"/>
      <c r="O3" s="70"/>
    </row>
    <row r="4" spans="1:15" ht="19.5" hidden="1" customHeight="1" x14ac:dyDescent="0.25">
      <c r="A4" s="70"/>
      <c r="B4" s="70"/>
      <c r="C4" s="70"/>
      <c r="D4" s="70"/>
      <c r="E4" s="70"/>
      <c r="F4" s="70"/>
      <c r="G4" s="70"/>
      <c r="H4" s="70"/>
      <c r="I4" s="70"/>
      <c r="J4" s="70"/>
      <c r="K4" s="70"/>
      <c r="L4" s="70"/>
      <c r="M4" s="70"/>
      <c r="N4" s="70"/>
      <c r="O4" s="70"/>
    </row>
    <row r="5" spans="1:15" ht="19.5" hidden="1" customHeight="1" x14ac:dyDescent="0.25">
      <c r="A5" s="70"/>
      <c r="B5" s="70"/>
      <c r="C5" s="70"/>
      <c r="D5" s="70"/>
      <c r="E5" s="70"/>
      <c r="F5" s="70"/>
      <c r="G5" s="70"/>
      <c r="H5" s="70"/>
      <c r="I5" s="70"/>
      <c r="J5" s="70"/>
      <c r="K5" s="70"/>
      <c r="L5" s="70"/>
      <c r="M5" s="70"/>
      <c r="N5" s="70"/>
      <c r="O5" s="70"/>
    </row>
    <row r="6" spans="1:15" ht="19.5" hidden="1" customHeight="1" x14ac:dyDescent="0.25">
      <c r="A6" s="70"/>
      <c r="B6" s="70"/>
      <c r="C6" s="70"/>
      <c r="D6" s="70"/>
      <c r="E6" s="70"/>
      <c r="F6" s="70"/>
      <c r="G6" s="70"/>
      <c r="H6" s="70"/>
      <c r="I6" s="70"/>
      <c r="J6" s="70"/>
      <c r="K6" s="70"/>
      <c r="L6" s="70"/>
      <c r="M6" s="70"/>
      <c r="N6" s="70"/>
      <c r="O6" s="70"/>
    </row>
    <row r="7" spans="1:15" ht="19.5" hidden="1" customHeight="1" x14ac:dyDescent="0.25">
      <c r="A7" s="70"/>
      <c r="B7" s="70"/>
      <c r="C7" s="70"/>
      <c r="D7" s="70"/>
      <c r="E7" s="70"/>
      <c r="F7" s="71"/>
      <c r="G7" s="70"/>
      <c r="H7" s="70"/>
      <c r="I7" s="70"/>
      <c r="J7" s="70"/>
      <c r="K7" s="70"/>
      <c r="L7" s="70"/>
      <c r="M7" s="70"/>
      <c r="N7" s="70"/>
      <c r="O7" s="70"/>
    </row>
    <row r="8" spans="1:15" ht="19.5" hidden="1" customHeight="1" x14ac:dyDescent="0.25">
      <c r="A8" s="70"/>
      <c r="B8" s="70"/>
      <c r="C8" s="70"/>
      <c r="D8" s="70"/>
      <c r="E8" s="70"/>
      <c r="F8" s="71"/>
      <c r="G8" s="70"/>
      <c r="H8" s="70"/>
      <c r="I8" s="70"/>
      <c r="J8" s="70"/>
      <c r="K8" s="70"/>
      <c r="L8" s="70"/>
      <c r="M8" s="70"/>
      <c r="N8" s="70"/>
      <c r="O8" s="70"/>
    </row>
    <row r="9" spans="1:15" ht="19.5" hidden="1" customHeight="1" x14ac:dyDescent="0.25">
      <c r="A9" s="70"/>
      <c r="B9" s="70"/>
      <c r="C9" s="70"/>
      <c r="D9" s="70"/>
      <c r="E9" s="70"/>
      <c r="F9" s="71"/>
      <c r="G9" s="70"/>
      <c r="H9" s="70"/>
      <c r="I9" s="70"/>
      <c r="J9" s="70"/>
      <c r="K9" s="70"/>
      <c r="L9" s="70"/>
      <c r="M9" s="70"/>
      <c r="N9" s="70"/>
      <c r="O9" s="70"/>
    </row>
    <row r="10" spans="1:15" ht="19.5" hidden="1" customHeight="1" x14ac:dyDescent="0.25">
      <c r="A10" s="70"/>
      <c r="B10" s="70"/>
      <c r="C10" s="70"/>
      <c r="D10" s="70"/>
      <c r="E10" s="70"/>
      <c r="F10" s="71"/>
      <c r="G10" s="70"/>
      <c r="H10" s="70"/>
      <c r="I10" s="70"/>
      <c r="J10" s="70"/>
      <c r="K10" s="70"/>
      <c r="L10" s="70"/>
      <c r="M10" s="70"/>
      <c r="N10" s="70"/>
      <c r="O10" s="70"/>
    </row>
    <row r="11" spans="1:15" ht="19.5" hidden="1" customHeight="1" x14ac:dyDescent="0.25">
      <c r="A11" s="70"/>
      <c r="B11" s="70"/>
      <c r="C11" s="70"/>
      <c r="D11" s="70"/>
      <c r="E11" s="70"/>
      <c r="F11" s="71"/>
      <c r="G11" s="70"/>
      <c r="H11" s="70"/>
      <c r="I11" s="70"/>
      <c r="J11" s="70"/>
      <c r="K11" s="70"/>
      <c r="L11" s="70"/>
      <c r="M11" s="70"/>
      <c r="N11" s="70"/>
      <c r="O11" s="70"/>
    </row>
    <row r="12" spans="1:15" ht="19.5" hidden="1" customHeight="1" x14ac:dyDescent="0.25">
      <c r="A12" s="70"/>
      <c r="B12" s="70"/>
      <c r="C12" s="70"/>
      <c r="D12" s="70"/>
      <c r="E12" s="70"/>
      <c r="F12" s="71"/>
      <c r="G12" s="70"/>
      <c r="H12" s="70"/>
      <c r="I12" s="70"/>
      <c r="J12" s="70"/>
      <c r="K12" s="70"/>
      <c r="L12" s="70"/>
      <c r="M12" s="70"/>
      <c r="N12" s="70"/>
      <c r="O12" s="70"/>
    </row>
    <row r="13" spans="1:15" ht="19.5" hidden="1" customHeight="1" x14ac:dyDescent="0.2">
      <c r="A13" s="70"/>
      <c r="B13" s="70"/>
      <c r="C13" s="70"/>
      <c r="D13" s="70"/>
      <c r="E13" s="70"/>
      <c r="F13" s="71"/>
      <c r="G13" s="70"/>
      <c r="H13" s="70"/>
      <c r="I13" s="72"/>
      <c r="J13" s="70"/>
      <c r="K13" s="72"/>
      <c r="L13" s="70"/>
      <c r="M13" s="72"/>
      <c r="N13" s="73"/>
      <c r="O13" s="70"/>
    </row>
    <row r="14" spans="1:15" ht="19.5" hidden="1" customHeight="1" x14ac:dyDescent="0.2">
      <c r="A14" s="70"/>
      <c r="B14" s="70"/>
      <c r="C14" s="70"/>
      <c r="D14" s="70"/>
      <c r="E14" s="70"/>
      <c r="F14" s="71"/>
      <c r="G14" s="70"/>
      <c r="H14" s="70"/>
      <c r="I14" s="72"/>
      <c r="J14" s="70"/>
      <c r="K14" s="72"/>
      <c r="L14" s="70"/>
      <c r="M14" s="72"/>
      <c r="N14" s="73"/>
      <c r="O14" s="70"/>
    </row>
    <row r="15" spans="1:15" ht="19.5" hidden="1" customHeight="1" x14ac:dyDescent="0.2">
      <c r="A15" s="70"/>
      <c r="B15" s="70"/>
      <c r="C15" s="70"/>
      <c r="D15" s="70"/>
      <c r="E15" s="70"/>
      <c r="F15" s="71"/>
      <c r="G15" s="70"/>
      <c r="H15" s="70"/>
      <c r="I15" s="72"/>
      <c r="J15" s="70"/>
      <c r="K15" s="72"/>
      <c r="L15" s="70"/>
      <c r="M15" s="72"/>
      <c r="N15" s="73"/>
      <c r="O15" s="70"/>
    </row>
    <row r="16" spans="1:15" ht="19.5" hidden="1" customHeight="1" x14ac:dyDescent="0.2">
      <c r="A16" s="70"/>
      <c r="B16" s="70"/>
      <c r="C16" s="70"/>
      <c r="D16" s="70"/>
      <c r="E16" s="70"/>
      <c r="F16" s="71"/>
      <c r="G16" s="70"/>
      <c r="H16" s="70"/>
      <c r="I16" s="72"/>
      <c r="J16" s="70"/>
      <c r="K16" s="72"/>
      <c r="L16" s="70"/>
      <c r="M16" s="72"/>
      <c r="N16" s="73"/>
      <c r="O16" s="70"/>
    </row>
    <row r="17" spans="1:15" ht="19.5" customHeight="1" thickBot="1" x14ac:dyDescent="0.25">
      <c r="A17" s="70"/>
      <c r="B17" s="70"/>
      <c r="C17" s="70"/>
      <c r="D17" s="70"/>
      <c r="E17" s="70"/>
      <c r="F17" s="70"/>
      <c r="G17" s="70"/>
      <c r="H17" s="70"/>
      <c r="I17" s="72"/>
      <c r="J17" s="70"/>
      <c r="K17" s="72"/>
      <c r="L17" s="70"/>
      <c r="M17" s="72"/>
      <c r="N17" s="73"/>
      <c r="O17" s="70"/>
    </row>
    <row r="18" spans="1:15" ht="24" customHeight="1" x14ac:dyDescent="0.2">
      <c r="A18" s="70"/>
      <c r="B18" s="78" t="s">
        <v>93</v>
      </c>
      <c r="C18" s="79"/>
      <c r="D18" s="80"/>
      <c r="E18" s="70"/>
      <c r="F18" s="70"/>
      <c r="G18" s="70"/>
      <c r="H18" s="70"/>
      <c r="I18" s="72"/>
      <c r="J18" s="70"/>
      <c r="K18" s="72"/>
      <c r="L18" s="70"/>
      <c r="M18" s="72"/>
      <c r="N18" s="73"/>
      <c r="O18" s="70"/>
    </row>
    <row r="19" spans="1:15" ht="24" customHeight="1" x14ac:dyDescent="0.2">
      <c r="A19" s="70"/>
      <c r="B19" s="81" t="s">
        <v>88</v>
      </c>
      <c r="C19" s="82" t="s">
        <v>89</v>
      </c>
      <c r="D19" s="83" t="s">
        <v>90</v>
      </c>
      <c r="E19" s="70" t="s">
        <v>91</v>
      </c>
      <c r="F19" s="70"/>
      <c r="G19" s="70"/>
      <c r="H19" s="70"/>
      <c r="I19" s="72"/>
      <c r="J19" s="70"/>
      <c r="K19" s="72"/>
      <c r="L19" s="71"/>
      <c r="M19" s="72"/>
      <c r="N19" s="73"/>
      <c r="O19" s="70"/>
    </row>
    <row r="20" spans="1:15" ht="12.75" x14ac:dyDescent="0.2">
      <c r="A20" s="70"/>
      <c r="B20" s="84">
        <v>42108</v>
      </c>
      <c r="C20" s="82" t="s">
        <v>137</v>
      </c>
      <c r="D20" s="83">
        <v>20</v>
      </c>
      <c r="E20" s="70">
        <f>1</f>
        <v>1</v>
      </c>
      <c r="F20" s="70"/>
      <c r="G20" s="70"/>
      <c r="H20" s="70"/>
      <c r="I20" s="72"/>
      <c r="J20" s="70"/>
      <c r="K20" s="72"/>
      <c r="L20" s="70"/>
      <c r="M20" s="72"/>
      <c r="N20" s="73"/>
      <c r="O20" s="70"/>
    </row>
    <row r="21" spans="1:15" ht="12.75" x14ac:dyDescent="0.2">
      <c r="A21" s="70"/>
      <c r="B21" s="84">
        <v>42779</v>
      </c>
      <c r="C21" s="82" t="s">
        <v>156</v>
      </c>
      <c r="D21" s="83">
        <v>15</v>
      </c>
      <c r="E21" s="70">
        <f>1</f>
        <v>1</v>
      </c>
      <c r="F21" s="70"/>
      <c r="G21" s="70"/>
      <c r="H21" s="70"/>
      <c r="I21" s="72"/>
      <c r="J21" s="70"/>
      <c r="K21" s="72"/>
      <c r="L21" s="71"/>
      <c r="M21" s="72"/>
      <c r="N21" s="73"/>
      <c r="O21" s="70"/>
    </row>
    <row r="22" spans="1:15" ht="12.75" x14ac:dyDescent="0.2">
      <c r="A22" s="70"/>
      <c r="B22" s="84">
        <v>43020</v>
      </c>
      <c r="C22" s="82" t="s">
        <v>157</v>
      </c>
      <c r="D22" s="83">
        <v>10</v>
      </c>
      <c r="E22" s="70">
        <f>1</f>
        <v>1</v>
      </c>
      <c r="F22" s="70"/>
      <c r="G22" s="70"/>
      <c r="H22" s="70"/>
      <c r="I22" s="72"/>
      <c r="J22" s="70"/>
      <c r="K22" s="72"/>
      <c r="L22" s="70"/>
      <c r="M22" s="72"/>
      <c r="N22" s="73"/>
      <c r="O22" s="70"/>
    </row>
    <row r="23" spans="1:15" ht="12.75" x14ac:dyDescent="0.2">
      <c r="A23" s="70"/>
      <c r="B23" s="84">
        <v>43082</v>
      </c>
      <c r="C23" s="82" t="s">
        <v>158</v>
      </c>
      <c r="D23" s="83">
        <v>-5</v>
      </c>
      <c r="E23" s="70">
        <f>1</f>
        <v>1</v>
      </c>
      <c r="F23" s="70"/>
      <c r="G23" s="70"/>
      <c r="H23" s="70"/>
      <c r="I23" s="72"/>
      <c r="J23" s="70"/>
      <c r="K23" s="72"/>
      <c r="L23" s="70"/>
      <c r="M23" s="72"/>
      <c r="N23" s="73"/>
      <c r="O23" s="70"/>
    </row>
    <row r="24" spans="1:15" ht="12.75" x14ac:dyDescent="0.2">
      <c r="A24" s="70"/>
      <c r="B24" s="84">
        <v>43313</v>
      </c>
      <c r="C24" s="82" t="s">
        <v>159</v>
      </c>
      <c r="D24" s="86">
        <v>20</v>
      </c>
      <c r="E24" s="75">
        <f>1</f>
        <v>1</v>
      </c>
      <c r="F24" s="70"/>
      <c r="G24" s="70"/>
      <c r="H24" s="70"/>
      <c r="I24" s="72"/>
      <c r="J24" s="70"/>
      <c r="K24" s="72"/>
      <c r="L24" s="70"/>
      <c r="M24" s="72"/>
      <c r="N24" s="73"/>
      <c r="O24" s="70"/>
    </row>
    <row r="25" spans="1:15" ht="12.75" x14ac:dyDescent="0.2">
      <c r="A25" s="70"/>
      <c r="B25" s="84">
        <v>43425</v>
      </c>
      <c r="C25" s="82" t="s">
        <v>160</v>
      </c>
      <c r="D25" s="83">
        <v>10</v>
      </c>
      <c r="E25" s="70">
        <f>1</f>
        <v>1</v>
      </c>
      <c r="F25" s="70"/>
      <c r="G25" s="70"/>
      <c r="H25" s="70"/>
      <c r="I25" s="72"/>
      <c r="J25" s="70"/>
      <c r="K25" s="72"/>
      <c r="L25" s="70"/>
      <c r="M25" s="72"/>
      <c r="N25" s="73"/>
      <c r="O25" s="70"/>
    </row>
    <row r="26" spans="1:15" ht="19.5" customHeight="1" x14ac:dyDescent="0.2">
      <c r="A26" s="70"/>
      <c r="B26" s="85">
        <v>43763</v>
      </c>
      <c r="C26" s="82" t="s">
        <v>161</v>
      </c>
      <c r="D26" s="86">
        <v>5</v>
      </c>
      <c r="E26" s="75">
        <f>1</f>
        <v>1</v>
      </c>
      <c r="F26" s="70"/>
      <c r="G26" s="70"/>
      <c r="H26" s="70"/>
      <c r="I26" s="72"/>
      <c r="J26" s="70"/>
      <c r="K26" s="72"/>
      <c r="L26" s="70"/>
      <c r="M26" s="72"/>
      <c r="N26" s="73"/>
      <c r="O26" s="70"/>
    </row>
    <row r="27" spans="1:15" ht="19.5" customHeight="1" x14ac:dyDescent="0.2">
      <c r="A27" s="70"/>
      <c r="B27" s="84">
        <v>43770</v>
      </c>
      <c r="C27" s="82" t="s">
        <v>162</v>
      </c>
      <c r="D27" s="83">
        <v>-10</v>
      </c>
      <c r="E27" s="70">
        <f>1</f>
        <v>1</v>
      </c>
      <c r="F27" s="70"/>
      <c r="G27" s="70"/>
      <c r="H27" s="70"/>
      <c r="I27" s="72"/>
      <c r="J27" s="70"/>
      <c r="K27" s="72"/>
      <c r="L27" s="70"/>
      <c r="M27" s="72"/>
      <c r="N27" s="73"/>
      <c r="O27" s="70"/>
    </row>
    <row r="28" spans="1:15" ht="19.5" customHeight="1" x14ac:dyDescent="0.2">
      <c r="A28" s="70"/>
      <c r="B28" s="84">
        <v>43956</v>
      </c>
      <c r="C28" s="82" t="s">
        <v>163</v>
      </c>
      <c r="D28" s="83">
        <v>20</v>
      </c>
      <c r="E28" s="70">
        <f>1</f>
        <v>1</v>
      </c>
      <c r="F28" s="70"/>
      <c r="G28" s="70"/>
      <c r="H28" s="70"/>
      <c r="I28" s="72"/>
      <c r="J28" s="70"/>
      <c r="K28" s="72"/>
      <c r="L28" s="70"/>
      <c r="M28" s="72"/>
      <c r="N28" s="73"/>
      <c r="O28" s="70"/>
    </row>
    <row r="29" spans="1:15" ht="19.5" customHeight="1" x14ac:dyDescent="0.25">
      <c r="A29" s="70"/>
      <c r="B29" s="84">
        <v>44131</v>
      </c>
      <c r="C29" s="82" t="s">
        <v>171</v>
      </c>
      <c r="D29" s="83">
        <v>10</v>
      </c>
      <c r="E29" s="75">
        <f>1</f>
        <v>1</v>
      </c>
      <c r="F29" s="70"/>
      <c r="G29" s="70"/>
      <c r="H29" s="70"/>
      <c r="I29" s="70"/>
      <c r="J29" s="70"/>
      <c r="K29" s="70"/>
      <c r="L29" s="70"/>
      <c r="M29" s="70"/>
      <c r="N29" s="70"/>
      <c r="O29" s="70"/>
    </row>
    <row r="30" spans="1:15" ht="19.5" customHeight="1" x14ac:dyDescent="0.25">
      <c r="A30" s="70"/>
      <c r="B30" s="84">
        <v>44126</v>
      </c>
      <c r="C30" s="82" t="s">
        <v>172</v>
      </c>
      <c r="D30" s="86">
        <v>-5</v>
      </c>
      <c r="E30" s="75">
        <f>1</f>
        <v>1</v>
      </c>
      <c r="F30" s="70"/>
      <c r="G30" s="70"/>
      <c r="H30" s="70"/>
      <c r="I30" s="70"/>
      <c r="J30" s="70"/>
      <c r="K30" s="70"/>
      <c r="L30" s="70"/>
      <c r="M30" s="70"/>
      <c r="N30" s="70"/>
      <c r="O30" s="70"/>
    </row>
    <row r="31" spans="1:15" ht="19.5" customHeight="1" x14ac:dyDescent="0.25">
      <c r="A31" s="70"/>
      <c r="B31" s="84">
        <v>44166</v>
      </c>
      <c r="C31" s="82" t="s">
        <v>164</v>
      </c>
      <c r="D31" s="83">
        <v>-15</v>
      </c>
      <c r="E31" s="75">
        <f>1</f>
        <v>1</v>
      </c>
      <c r="F31" s="70"/>
      <c r="G31" s="70"/>
      <c r="H31" s="70"/>
      <c r="I31" s="70"/>
      <c r="J31" s="70"/>
      <c r="K31" s="70"/>
      <c r="L31" s="70"/>
      <c r="M31" s="70"/>
      <c r="N31" s="70"/>
      <c r="O31" s="70"/>
    </row>
    <row r="32" spans="1:15" ht="19.5" customHeight="1" x14ac:dyDescent="0.25">
      <c r="A32" s="70"/>
      <c r="B32" s="84">
        <v>44361</v>
      </c>
      <c r="C32" s="82" t="s">
        <v>165</v>
      </c>
      <c r="D32" s="86">
        <v>3</v>
      </c>
      <c r="E32" s="75">
        <f>1</f>
        <v>1</v>
      </c>
      <c r="F32" s="70"/>
      <c r="G32" s="70"/>
      <c r="H32" s="70"/>
      <c r="I32" s="70"/>
      <c r="J32" s="70"/>
      <c r="K32" s="70"/>
      <c r="L32" s="70"/>
      <c r="M32" s="70"/>
      <c r="N32" s="70"/>
      <c r="O32" s="70"/>
    </row>
    <row r="33" spans="1:15" ht="19.5" customHeight="1" x14ac:dyDescent="0.25">
      <c r="A33" s="70"/>
      <c r="B33" s="84">
        <v>44418</v>
      </c>
      <c r="C33" s="82" t="s">
        <v>166</v>
      </c>
      <c r="D33" s="83">
        <v>-7</v>
      </c>
      <c r="E33" s="75">
        <f>1</f>
        <v>1</v>
      </c>
      <c r="F33" s="70"/>
      <c r="G33" s="70"/>
      <c r="H33" s="70"/>
      <c r="I33" s="70"/>
      <c r="J33" s="70"/>
      <c r="K33" s="70"/>
      <c r="L33" s="70"/>
      <c r="M33" s="70"/>
      <c r="N33" s="70"/>
      <c r="O33" s="70"/>
    </row>
    <row r="34" spans="1:15" ht="19.5" customHeight="1" x14ac:dyDescent="0.25">
      <c r="A34" s="70"/>
      <c r="B34" s="84">
        <v>44396</v>
      </c>
      <c r="C34" s="82" t="s">
        <v>167</v>
      </c>
      <c r="D34" s="86">
        <v>18</v>
      </c>
      <c r="E34" s="75">
        <f>1</f>
        <v>1</v>
      </c>
      <c r="F34" s="70"/>
      <c r="G34" s="70"/>
      <c r="H34" s="70"/>
      <c r="I34" s="70"/>
      <c r="J34" s="70"/>
      <c r="K34" s="70"/>
      <c r="L34" s="70"/>
      <c r="M34" s="70"/>
      <c r="N34" s="70"/>
      <c r="O34" s="70"/>
    </row>
    <row r="35" spans="1:15" ht="19.5" customHeight="1" x14ac:dyDescent="0.25">
      <c r="A35" s="70"/>
      <c r="B35" s="84">
        <v>44417</v>
      </c>
      <c r="C35" s="82" t="s">
        <v>173</v>
      </c>
      <c r="D35" s="86">
        <v>-12</v>
      </c>
      <c r="E35" s="75">
        <f>1</f>
        <v>1</v>
      </c>
      <c r="F35" s="70"/>
      <c r="G35" s="70"/>
      <c r="H35" s="70"/>
      <c r="I35" s="70"/>
      <c r="J35" s="70"/>
      <c r="K35" s="70"/>
      <c r="L35" s="70"/>
      <c r="M35" s="70"/>
      <c r="N35" s="70"/>
      <c r="O35" s="70"/>
    </row>
    <row r="36" spans="1:15" ht="19.5" customHeight="1" x14ac:dyDescent="0.25">
      <c r="A36" s="70"/>
      <c r="B36" s="84">
        <v>44579</v>
      </c>
      <c r="C36" s="82" t="s">
        <v>174</v>
      </c>
      <c r="D36" s="86">
        <v>13</v>
      </c>
      <c r="E36" s="75">
        <f>1</f>
        <v>1</v>
      </c>
      <c r="F36" s="70"/>
      <c r="G36" s="70"/>
      <c r="H36" s="70"/>
      <c r="I36" s="70"/>
      <c r="J36" s="70"/>
      <c r="K36" s="70"/>
      <c r="L36" s="70"/>
      <c r="M36" s="70"/>
      <c r="N36" s="70"/>
      <c r="O36" s="70"/>
    </row>
    <row r="37" spans="1:15" ht="19.5" customHeight="1" x14ac:dyDescent="0.25">
      <c r="A37" s="70"/>
      <c r="B37" s="84">
        <v>44684</v>
      </c>
      <c r="C37" s="82" t="s">
        <v>168</v>
      </c>
      <c r="D37" s="86">
        <v>10</v>
      </c>
      <c r="E37" s="75">
        <f>1</f>
        <v>1</v>
      </c>
      <c r="F37" s="70"/>
      <c r="G37" s="70"/>
      <c r="H37" s="70"/>
      <c r="I37" s="70"/>
      <c r="J37" s="70"/>
      <c r="K37" s="70"/>
      <c r="L37" s="70"/>
      <c r="M37" s="70"/>
      <c r="N37" s="70"/>
      <c r="O37" s="70"/>
    </row>
    <row r="38" spans="1:15" ht="19.5" customHeight="1" x14ac:dyDescent="0.25">
      <c r="A38" s="70"/>
      <c r="B38" s="84">
        <v>44917</v>
      </c>
      <c r="C38" s="82" t="s">
        <v>169</v>
      </c>
      <c r="D38" s="83">
        <v>-5</v>
      </c>
      <c r="E38" s="75">
        <f>1</f>
        <v>1</v>
      </c>
      <c r="F38" s="70"/>
      <c r="G38" s="70"/>
      <c r="H38" s="76"/>
      <c r="I38" s="70"/>
      <c r="J38" s="70"/>
      <c r="K38" s="70"/>
      <c r="L38" s="70"/>
      <c r="M38" s="70"/>
      <c r="N38" s="70"/>
      <c r="O38" s="70"/>
    </row>
    <row r="39" spans="1:15" ht="19.5" customHeight="1" x14ac:dyDescent="0.25">
      <c r="A39" s="70"/>
      <c r="B39" s="84">
        <v>45205</v>
      </c>
      <c r="C39" s="82" t="s">
        <v>170</v>
      </c>
      <c r="D39" s="86">
        <v>20</v>
      </c>
      <c r="E39" s="75">
        <f>1</f>
        <v>1</v>
      </c>
      <c r="F39" s="70"/>
      <c r="G39" s="70"/>
      <c r="H39" s="70"/>
      <c r="I39" s="70"/>
      <c r="J39" s="70"/>
      <c r="K39" s="70"/>
      <c r="L39" s="70"/>
      <c r="M39" s="70"/>
      <c r="N39" s="70"/>
      <c r="O39" s="70"/>
    </row>
    <row r="40" spans="1:15" ht="19.5" customHeight="1" thickBot="1" x14ac:dyDescent="0.3">
      <c r="A40" s="70"/>
      <c r="B40" s="84"/>
      <c r="C40" s="91"/>
      <c r="D40" s="87"/>
      <c r="E40" s="75">
        <f>1</f>
        <v>1</v>
      </c>
      <c r="F40" s="70"/>
      <c r="G40" s="70"/>
      <c r="H40" s="70"/>
      <c r="I40" s="70"/>
      <c r="J40" s="70"/>
      <c r="K40" s="70"/>
      <c r="L40" s="70"/>
      <c r="M40" s="70"/>
      <c r="N40" s="70"/>
      <c r="O40" s="70"/>
    </row>
    <row r="41" spans="1:15" ht="19.5" customHeight="1" x14ac:dyDescent="0.25">
      <c r="A41" s="70"/>
      <c r="B41" s="70"/>
      <c r="C41" s="70"/>
      <c r="D41" s="70"/>
      <c r="E41" s="70"/>
      <c r="F41" s="70"/>
      <c r="G41" s="70"/>
      <c r="H41" s="70"/>
      <c r="I41" s="70"/>
      <c r="J41" s="70"/>
      <c r="K41" s="70"/>
      <c r="L41" s="70"/>
      <c r="M41" s="70"/>
      <c r="N41" s="70"/>
      <c r="O41" s="70"/>
    </row>
  </sheetData>
  <pageMargins left="0.7" right="0.7" top="0.75" bottom="0.75" header="0.3" footer="0.3"/>
  <pageSetup scale="72"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33"/>
  <sheetViews>
    <sheetView view="pageLayout" zoomScaleNormal="100" zoomScaleSheetLayoutView="110" workbookViewId="0">
      <selection sqref="A1:F1"/>
    </sheetView>
  </sheetViews>
  <sheetFormatPr baseColWidth="10" defaultRowHeight="15" x14ac:dyDescent="0.25"/>
  <cols>
    <col min="1" max="1" width="37" customWidth="1"/>
    <col min="2" max="2" width="34.5703125" customWidth="1"/>
    <col min="3" max="3" width="42.5703125" customWidth="1"/>
    <col min="4" max="5" width="49.85546875" customWidth="1"/>
    <col min="6" max="6" width="106.7109375" customWidth="1"/>
  </cols>
  <sheetData>
    <row r="1" spans="1:6" x14ac:dyDescent="0.25">
      <c r="A1" s="209" t="s">
        <v>132</v>
      </c>
      <c r="B1" s="209"/>
      <c r="C1" s="209"/>
      <c r="D1" s="209"/>
      <c r="E1" s="209"/>
      <c r="F1" s="209"/>
    </row>
    <row r="2" spans="1:6" ht="15" customHeight="1" x14ac:dyDescent="0.25">
      <c r="A2" s="212" t="s">
        <v>113</v>
      </c>
      <c r="B2" s="212"/>
      <c r="C2" s="212"/>
      <c r="D2" s="212"/>
      <c r="E2" s="212"/>
      <c r="F2" s="212"/>
    </row>
    <row r="3" spans="1:6" ht="12" customHeight="1" x14ac:dyDescent="0.25">
      <c r="A3" s="213"/>
      <c r="B3" s="213"/>
      <c r="C3" s="213"/>
      <c r="D3" s="213"/>
      <c r="E3" s="213"/>
      <c r="F3" s="213"/>
    </row>
    <row r="4" spans="1:6" ht="15" customHeight="1" x14ac:dyDescent="0.25">
      <c r="A4" s="207" t="s">
        <v>118</v>
      </c>
      <c r="B4" s="208" t="s">
        <v>119</v>
      </c>
      <c r="C4" s="208"/>
      <c r="D4" s="208" t="s">
        <v>120</v>
      </c>
      <c r="E4" s="208"/>
      <c r="F4" s="210" t="s">
        <v>121</v>
      </c>
    </row>
    <row r="5" spans="1:6" x14ac:dyDescent="0.25">
      <c r="A5" s="207"/>
      <c r="B5" s="77" t="s">
        <v>116</v>
      </c>
      <c r="C5" s="77" t="s">
        <v>117</v>
      </c>
      <c r="D5" s="77" t="s">
        <v>116</v>
      </c>
      <c r="E5" s="77" t="s">
        <v>117</v>
      </c>
      <c r="F5" s="211"/>
    </row>
    <row r="6" spans="1:6" ht="90" x14ac:dyDescent="0.25">
      <c r="A6" s="90" t="s">
        <v>143</v>
      </c>
      <c r="B6" s="90" t="s">
        <v>140</v>
      </c>
      <c r="C6" s="90" t="s">
        <v>141</v>
      </c>
      <c r="D6" s="90" t="s">
        <v>140</v>
      </c>
      <c r="E6" s="90" t="s">
        <v>141</v>
      </c>
      <c r="F6" s="90" t="s">
        <v>142</v>
      </c>
    </row>
    <row r="7" spans="1:6" ht="30" x14ac:dyDescent="0.25">
      <c r="A7" s="90" t="s">
        <v>145</v>
      </c>
      <c r="B7" s="90" t="s">
        <v>7</v>
      </c>
      <c r="C7" s="90" t="s">
        <v>7</v>
      </c>
      <c r="D7" s="90" t="s">
        <v>7</v>
      </c>
      <c r="E7" s="90" t="s">
        <v>7</v>
      </c>
      <c r="F7" s="90" t="s">
        <v>149</v>
      </c>
    </row>
    <row r="8" spans="1:6" ht="30" x14ac:dyDescent="0.25">
      <c r="A8" s="90" t="s">
        <v>146</v>
      </c>
      <c r="B8" s="90" t="s">
        <v>7</v>
      </c>
      <c r="C8" s="90" t="s">
        <v>7</v>
      </c>
      <c r="D8" s="90" t="s">
        <v>7</v>
      </c>
      <c r="E8" s="90" t="s">
        <v>7</v>
      </c>
      <c r="F8" s="90" t="s">
        <v>152</v>
      </c>
    </row>
    <row r="9" spans="1:6" ht="30" x14ac:dyDescent="0.25">
      <c r="A9" s="90" t="s">
        <v>144</v>
      </c>
      <c r="B9" s="90" t="s">
        <v>7</v>
      </c>
      <c r="C9" s="90" t="s">
        <v>7</v>
      </c>
      <c r="D9" s="90" t="s">
        <v>7</v>
      </c>
      <c r="E9" s="90" t="s">
        <v>7</v>
      </c>
      <c r="F9" s="90" t="s">
        <v>150</v>
      </c>
    </row>
    <row r="10" spans="1:6" ht="225" x14ac:dyDescent="0.25">
      <c r="A10" s="90" t="s">
        <v>147</v>
      </c>
      <c r="B10" s="90" t="s">
        <v>7</v>
      </c>
      <c r="C10" s="90" t="s">
        <v>7</v>
      </c>
      <c r="D10" s="90" t="s">
        <v>151</v>
      </c>
      <c r="E10" s="90" t="s">
        <v>153</v>
      </c>
      <c r="F10" s="90" t="s">
        <v>154</v>
      </c>
    </row>
    <row r="11" spans="1:6" ht="75" x14ac:dyDescent="0.25">
      <c r="A11" s="90" t="s">
        <v>148</v>
      </c>
      <c r="B11" s="90" t="s">
        <v>7</v>
      </c>
      <c r="C11" s="90" t="s">
        <v>7</v>
      </c>
      <c r="D11" s="90" t="s">
        <v>7</v>
      </c>
      <c r="E11" s="90" t="s">
        <v>7</v>
      </c>
      <c r="F11" s="90" t="s">
        <v>155</v>
      </c>
    </row>
    <row r="12" spans="1:6" ht="34.5" customHeight="1" x14ac:dyDescent="0.25">
      <c r="A12" s="33"/>
      <c r="B12" s="33"/>
      <c r="C12" s="33"/>
      <c r="D12" s="33"/>
      <c r="E12" s="33"/>
      <c r="F12" s="33"/>
    </row>
    <row r="13" spans="1:6" ht="34.5" customHeight="1" x14ac:dyDescent="0.25">
      <c r="A13" s="33"/>
      <c r="B13" s="33"/>
      <c r="C13" s="33"/>
      <c r="D13" s="33"/>
      <c r="E13" s="33"/>
      <c r="F13" s="33"/>
    </row>
    <row r="14" spans="1:6" ht="34.5" customHeight="1" x14ac:dyDescent="0.25">
      <c r="A14" s="33"/>
      <c r="B14" s="33"/>
      <c r="C14" s="33"/>
      <c r="D14" s="33"/>
      <c r="E14" s="33"/>
      <c r="F14" s="33"/>
    </row>
    <row r="15" spans="1:6" ht="34.5" customHeight="1" x14ac:dyDescent="0.25">
      <c r="A15" s="33"/>
      <c r="B15" s="33"/>
      <c r="C15" s="33"/>
      <c r="D15" s="33"/>
      <c r="E15" s="33"/>
      <c r="F15" s="33"/>
    </row>
    <row r="16" spans="1:6" ht="34.5" customHeight="1" x14ac:dyDescent="0.25">
      <c r="A16" s="33"/>
      <c r="B16" s="33"/>
      <c r="C16" s="33"/>
      <c r="D16" s="33"/>
      <c r="E16" s="33"/>
      <c r="F16" s="33"/>
    </row>
    <row r="17" spans="1:6" ht="30" customHeight="1" x14ac:dyDescent="0.25">
      <c r="A17" s="33"/>
      <c r="B17" s="33"/>
      <c r="C17" s="33"/>
      <c r="D17" s="33"/>
      <c r="E17" s="33"/>
      <c r="F17" s="33"/>
    </row>
    <row r="18" spans="1:6" x14ac:dyDescent="0.25">
      <c r="A18" s="30"/>
      <c r="B18" s="30"/>
      <c r="C18" s="30"/>
      <c r="D18" s="30"/>
      <c r="E18" s="30"/>
      <c r="F18" s="30"/>
    </row>
    <row r="19" spans="1:6" x14ac:dyDescent="0.25">
      <c r="A19" s="30"/>
      <c r="B19" s="30"/>
      <c r="C19" s="30"/>
      <c r="D19" s="30"/>
      <c r="E19" s="30"/>
      <c r="F19" s="30"/>
    </row>
    <row r="20" spans="1:6" x14ac:dyDescent="0.25">
      <c r="A20" s="30"/>
      <c r="B20" s="30"/>
      <c r="C20" s="30"/>
      <c r="D20" s="30"/>
      <c r="E20" s="30"/>
      <c r="F20" s="30"/>
    </row>
    <row r="21" spans="1:6" x14ac:dyDescent="0.25">
      <c r="A21" s="30"/>
      <c r="B21" s="30"/>
      <c r="C21" s="30"/>
      <c r="D21" s="30"/>
      <c r="E21" s="30"/>
      <c r="F21" s="30"/>
    </row>
    <row r="22" spans="1:6" x14ac:dyDescent="0.25">
      <c r="A22" s="30"/>
      <c r="B22" s="30"/>
      <c r="C22" s="30"/>
      <c r="D22" s="30"/>
      <c r="E22" s="30"/>
      <c r="F22" s="30"/>
    </row>
    <row r="23" spans="1:6" x14ac:dyDescent="0.25">
      <c r="A23" s="30"/>
      <c r="B23" s="30"/>
      <c r="C23" s="30"/>
      <c r="D23" s="30"/>
      <c r="E23" s="30"/>
      <c r="F23" s="30"/>
    </row>
    <row r="24" spans="1:6" x14ac:dyDescent="0.25">
      <c r="A24" s="30"/>
      <c r="B24" s="30"/>
      <c r="C24" s="30"/>
      <c r="D24" s="30"/>
      <c r="E24" s="30"/>
      <c r="F24" s="30"/>
    </row>
    <row r="25" spans="1:6" x14ac:dyDescent="0.25">
      <c r="A25" s="30"/>
      <c r="B25" s="30"/>
      <c r="C25" s="30"/>
      <c r="D25" s="30"/>
      <c r="E25" s="30"/>
      <c r="F25" s="30"/>
    </row>
    <row r="26" spans="1:6" x14ac:dyDescent="0.25">
      <c r="A26" s="30"/>
      <c r="B26" s="30"/>
      <c r="C26" s="30"/>
      <c r="D26" s="30"/>
      <c r="E26" s="30"/>
      <c r="F26" s="30"/>
    </row>
    <row r="27" spans="1:6" x14ac:dyDescent="0.25">
      <c r="A27" s="30"/>
      <c r="B27" s="30"/>
      <c r="C27" s="30"/>
      <c r="D27" s="30"/>
      <c r="E27" s="30"/>
      <c r="F27" s="30"/>
    </row>
    <row r="28" spans="1:6" x14ac:dyDescent="0.25">
      <c r="A28" s="30"/>
      <c r="B28" s="30"/>
      <c r="C28" s="30"/>
      <c r="D28" s="30"/>
      <c r="E28" s="30"/>
      <c r="F28" s="30"/>
    </row>
    <row r="29" spans="1:6" x14ac:dyDescent="0.25">
      <c r="A29" s="30"/>
      <c r="B29" s="30"/>
      <c r="C29" s="30"/>
      <c r="D29" s="30"/>
      <c r="E29" s="30"/>
      <c r="F29" s="30"/>
    </row>
    <row r="30" spans="1:6" x14ac:dyDescent="0.25">
      <c r="A30" s="30"/>
      <c r="B30" s="30"/>
      <c r="C30" s="30"/>
      <c r="D30" s="30"/>
      <c r="E30" s="30"/>
      <c r="F30" s="30"/>
    </row>
    <row r="31" spans="1:6" x14ac:dyDescent="0.25">
      <c r="A31" s="30"/>
      <c r="B31" s="30"/>
      <c r="C31" s="30"/>
      <c r="D31" s="30"/>
      <c r="E31" s="30"/>
      <c r="F31" s="30"/>
    </row>
    <row r="32" spans="1:6" x14ac:dyDescent="0.25">
      <c r="A32" s="30"/>
      <c r="B32" s="30"/>
      <c r="C32" s="30"/>
      <c r="D32" s="30"/>
      <c r="E32" s="30"/>
      <c r="F32" s="30"/>
    </row>
    <row r="33" spans="1:6" x14ac:dyDescent="0.25">
      <c r="A33" s="30"/>
      <c r="B33" s="30"/>
      <c r="C33" s="30"/>
      <c r="D33" s="30"/>
      <c r="E33" s="30"/>
      <c r="F33" s="30"/>
    </row>
  </sheetData>
  <mergeCells count="6">
    <mergeCell ref="A4:A5"/>
    <mergeCell ref="B4:C4"/>
    <mergeCell ref="D4:E4"/>
    <mergeCell ref="A1:F1"/>
    <mergeCell ref="F4:F5"/>
    <mergeCell ref="A2:F3"/>
  </mergeCells>
  <pageMargins left="0.7" right="0.7" top="0.75" bottom="0.75" header="0.3" footer="0.3"/>
  <pageSetup scale="37" orientation="landscape" r:id="rId1"/>
  <headerFooter>
    <oddHeader>&amp;L(1)Fecha informe: 30 abril 2020
Periodo que reporta: abril 2020&amp;R(2) Tipo de trabajo:
Mejoramiento</oddHeader>
    <oddFooter xml:space="preserve">&amp;L(6) Estado del proyecto: </oddFooter>
  </headerFooter>
  <rowBreaks count="1" manualBreakCount="1">
    <brk id="1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7</vt:i4>
      </vt:variant>
      <vt:variant>
        <vt:lpstr>Gráficos</vt:lpstr>
      </vt:variant>
      <vt:variant>
        <vt:i4>1</vt:i4>
      </vt:variant>
      <vt:variant>
        <vt:lpstr>Rangos con nombre</vt:lpstr>
      </vt:variant>
      <vt:variant>
        <vt:i4>8</vt:i4>
      </vt:variant>
    </vt:vector>
  </HeadingPairs>
  <TitlesOfParts>
    <vt:vector size="16" baseType="lpstr">
      <vt:lpstr>Instructivo</vt:lpstr>
      <vt:lpstr>Información Proyecto</vt:lpstr>
      <vt:lpstr>Avance financiero </vt:lpstr>
      <vt:lpstr>Ingresos</vt:lpstr>
      <vt:lpstr>Aportes</vt:lpstr>
      <vt:lpstr>Escala de tiempo del proyecto</vt:lpstr>
      <vt:lpstr>Resumen OM y OS</vt:lpstr>
      <vt:lpstr>Gráfico Escala de tiempo</vt:lpstr>
      <vt:lpstr>'Avance financiero '!Área_de_impresión</vt:lpstr>
      <vt:lpstr>'Escala de tiempo del proyecto'!Área_de_impresión</vt:lpstr>
      <vt:lpstr>'Información Proyecto'!Área_de_impresión</vt:lpstr>
      <vt:lpstr>Instructivo!Área_de_impresión</vt:lpstr>
      <vt:lpstr>'Resumen OM y OS'!Área_de_impresión</vt:lpstr>
      <vt:lpstr>FinDeProyecto</vt:lpstr>
      <vt:lpstr>InicioDeProyecto</vt:lpstr>
      <vt:lpstr>'Escala de tiempo del proyecto'!Restablecer_área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Marin Granados</dc:creator>
  <cp:lastModifiedBy>Eric Marin Granados</cp:lastModifiedBy>
  <cp:lastPrinted>2019-10-07T22:30:11Z</cp:lastPrinted>
  <dcterms:created xsi:type="dcterms:W3CDTF">2017-04-21T15:27:39Z</dcterms:created>
  <dcterms:modified xsi:type="dcterms:W3CDTF">2020-11-03T16:26:26Z</dcterms:modified>
</cp:coreProperties>
</file>